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 activeTab="6"/>
  </bookViews>
  <sheets>
    <sheet name="реглист" sheetId="9" r:id="rId1"/>
    <sheet name="Т1За" sheetId="1" r:id="rId2"/>
    <sheet name="Т1Зб" sheetId="7" r:id="rId3"/>
    <sheet name="Т2За" sheetId="6" r:id="rId4"/>
    <sheet name="Т2Зб" sheetId="5" r:id="rId5"/>
    <sheet name="FuzzyLookup_AddIn_Undo_Sheet" sheetId="4" state="hidden" r:id="rId6"/>
    <sheet name="Итоги" sheetId="2" r:id="rId7"/>
  </sheets>
  <calcPr calcId="144525"/>
</workbook>
</file>

<file path=xl/calcChain.xml><?xml version="1.0" encoding="utf-8"?>
<calcChain xmlns="http://schemas.openxmlformats.org/spreadsheetml/2006/main">
  <c r="K31" i="6" l="1"/>
  <c r="F31" i="5"/>
  <c r="F31" i="6"/>
  <c r="F31" i="1"/>
  <c r="F31" i="7"/>
  <c r="A17" i="9" l="1"/>
  <c r="A18" i="9"/>
  <c r="A19" i="9"/>
  <c r="A20" i="9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N35" i="6" l="1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34" i="6"/>
  <c r="K35" i="1"/>
  <c r="C28" i="1"/>
  <c r="C30" i="7"/>
  <c r="C30" i="6" s="1"/>
  <c r="B30" i="7"/>
  <c r="B30" i="6" s="1"/>
  <c r="C29" i="7"/>
  <c r="C29" i="6" s="1"/>
  <c r="B29" i="7"/>
  <c r="B29" i="6" s="1"/>
  <c r="C28" i="7"/>
  <c r="C28" i="6" s="1"/>
  <c r="B28" i="7"/>
  <c r="B28" i="6" s="1"/>
  <c r="C27" i="7"/>
  <c r="C27" i="6" s="1"/>
  <c r="B27" i="7"/>
  <c r="B27" i="6" s="1"/>
  <c r="C26" i="7"/>
  <c r="C26" i="6" s="1"/>
  <c r="B26" i="7"/>
  <c r="B26" i="6" s="1"/>
  <c r="C25" i="7"/>
  <c r="C25" i="6" s="1"/>
  <c r="B25" i="7"/>
  <c r="B25" i="6" s="1"/>
  <c r="C24" i="7"/>
  <c r="C24" i="6" s="1"/>
  <c r="B24" i="7"/>
  <c r="B24" i="6" s="1"/>
  <c r="C23" i="7"/>
  <c r="C23" i="6" s="1"/>
  <c r="B23" i="7"/>
  <c r="B23" i="6" s="1"/>
  <c r="C22" i="7"/>
  <c r="C22" i="6" s="1"/>
  <c r="B22" i="7"/>
  <c r="B22" i="6" s="1"/>
  <c r="C21" i="7"/>
  <c r="C21" i="6" s="1"/>
  <c r="B21" i="7"/>
  <c r="B21" i="6" s="1"/>
  <c r="C20" i="7"/>
  <c r="C20" i="6" s="1"/>
  <c r="B20" i="7"/>
  <c r="B20" i="6" s="1"/>
  <c r="C19" i="7"/>
  <c r="C19" i="6" s="1"/>
  <c r="B19" i="7"/>
  <c r="B19" i="6" s="1"/>
  <c r="C18" i="7"/>
  <c r="C18" i="6" s="1"/>
  <c r="B18" i="7"/>
  <c r="B18" i="6" s="1"/>
  <c r="C17" i="7"/>
  <c r="C17" i="6" s="1"/>
  <c r="B17" i="7"/>
  <c r="B17" i="6" s="1"/>
  <c r="C16" i="7"/>
  <c r="C16" i="6" s="1"/>
  <c r="B16" i="7"/>
  <c r="B16" i="6" s="1"/>
  <c r="C15" i="7"/>
  <c r="C15" i="6" s="1"/>
  <c r="B15" i="7"/>
  <c r="B15" i="6" s="1"/>
  <c r="C14" i="7"/>
  <c r="C14" i="6" s="1"/>
  <c r="B14" i="7"/>
  <c r="B14" i="6" s="1"/>
  <c r="C13" i="7"/>
  <c r="C13" i="6" s="1"/>
  <c r="B13" i="7"/>
  <c r="B13" i="6" s="1"/>
  <c r="C12" i="7"/>
  <c r="C12" i="6" s="1"/>
  <c r="B12" i="7"/>
  <c r="B12" i="6" s="1"/>
  <c r="C11" i="7"/>
  <c r="C11" i="6" s="1"/>
  <c r="B11" i="7"/>
  <c r="B11" i="6" s="1"/>
  <c r="C10" i="7"/>
  <c r="C10" i="6" s="1"/>
  <c r="B10" i="7"/>
  <c r="B10" i="6" s="1"/>
  <c r="C9" i="7"/>
  <c r="C9" i="6" s="1"/>
  <c r="B9" i="7"/>
  <c r="B9" i="6" s="1"/>
  <c r="C8" i="7"/>
  <c r="C8" i="6" s="1"/>
  <c r="B8" i="7"/>
  <c r="B8" i="6" s="1"/>
  <c r="C7" i="7"/>
  <c r="C7" i="6" s="1"/>
  <c r="B7" i="7"/>
  <c r="B7" i="6" s="1"/>
  <c r="C6" i="7"/>
  <c r="C6" i="6" s="1"/>
  <c r="B6" i="7"/>
  <c r="B6" i="6" s="1"/>
  <c r="C5" i="7"/>
  <c r="C5" i="6" s="1"/>
  <c r="B5" i="7"/>
  <c r="B5" i="6" s="1"/>
  <c r="C4" i="7"/>
  <c r="C4" i="6" s="1"/>
  <c r="B4" i="7"/>
  <c r="B4" i="6" s="1"/>
  <c r="C3" i="7"/>
  <c r="C3" i="6" s="1"/>
  <c r="B3" i="7"/>
  <c r="B3" i="6" s="1"/>
  <c r="B5" i="2" l="1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C4" i="2"/>
  <c r="B4" i="2"/>
  <c r="C61" i="6"/>
  <c r="B61" i="6"/>
  <c r="C60" i="6"/>
  <c r="B60" i="6"/>
  <c r="C59" i="6"/>
  <c r="B59" i="6"/>
  <c r="C58" i="6"/>
  <c r="B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B47" i="6"/>
  <c r="C46" i="6"/>
  <c r="B46" i="6"/>
  <c r="C45" i="6"/>
  <c r="B45" i="6"/>
  <c r="C44" i="6"/>
  <c r="B44" i="6"/>
  <c r="C43" i="6"/>
  <c r="B4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C35" i="6"/>
  <c r="B35" i="6"/>
  <c r="C34" i="6"/>
  <c r="B34" i="6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0" i="1"/>
  <c r="C29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F34" i="1"/>
  <c r="G34" i="1"/>
  <c r="H34" i="1"/>
  <c r="I34" i="1"/>
  <c r="J34" i="1"/>
  <c r="F35" i="1"/>
  <c r="G35" i="1"/>
  <c r="H35" i="1"/>
  <c r="I35" i="1"/>
  <c r="J35" i="1"/>
  <c r="F36" i="1"/>
  <c r="G36" i="1"/>
  <c r="H36" i="1"/>
  <c r="I36" i="1"/>
  <c r="J36" i="1"/>
  <c r="F37" i="1"/>
  <c r="G37" i="1"/>
  <c r="H37" i="1"/>
  <c r="I37" i="1"/>
  <c r="J37" i="1"/>
  <c r="F38" i="1"/>
  <c r="G38" i="1"/>
  <c r="H38" i="1"/>
  <c r="I38" i="1"/>
  <c r="J38" i="1"/>
  <c r="F39" i="1"/>
  <c r="G39" i="1"/>
  <c r="H39" i="1"/>
  <c r="I39" i="1"/>
  <c r="J39" i="1"/>
  <c r="F40" i="1"/>
  <c r="G40" i="1"/>
  <c r="H40" i="1"/>
  <c r="I40" i="1"/>
  <c r="J40" i="1"/>
  <c r="F41" i="1"/>
  <c r="G41" i="1"/>
  <c r="H41" i="1"/>
  <c r="I41" i="1"/>
  <c r="J41" i="1"/>
  <c r="F42" i="1"/>
  <c r="G42" i="1"/>
  <c r="H42" i="1"/>
  <c r="I42" i="1"/>
  <c r="J42" i="1"/>
  <c r="F43" i="1"/>
  <c r="G43" i="1"/>
  <c r="H43" i="1"/>
  <c r="I43" i="1"/>
  <c r="J43" i="1"/>
  <c r="F44" i="1"/>
  <c r="G44" i="1"/>
  <c r="H44" i="1"/>
  <c r="I44" i="1"/>
  <c r="J44" i="1"/>
  <c r="F45" i="1"/>
  <c r="G45" i="1"/>
  <c r="H45" i="1"/>
  <c r="I45" i="1"/>
  <c r="J45" i="1"/>
  <c r="F46" i="1"/>
  <c r="G46" i="1"/>
  <c r="H46" i="1"/>
  <c r="I46" i="1"/>
  <c r="J46" i="1"/>
  <c r="F47" i="1"/>
  <c r="G47" i="1"/>
  <c r="H47" i="1"/>
  <c r="I47" i="1"/>
  <c r="J47" i="1"/>
  <c r="F48" i="1"/>
  <c r="G48" i="1"/>
  <c r="H48" i="1"/>
  <c r="I48" i="1"/>
  <c r="J48" i="1"/>
  <c r="F49" i="1"/>
  <c r="G49" i="1"/>
  <c r="H49" i="1"/>
  <c r="I49" i="1"/>
  <c r="J49" i="1"/>
  <c r="F50" i="1"/>
  <c r="G50" i="1"/>
  <c r="H50" i="1"/>
  <c r="I50" i="1"/>
  <c r="J50" i="1"/>
  <c r="F51" i="1"/>
  <c r="G51" i="1"/>
  <c r="H51" i="1"/>
  <c r="I51" i="1"/>
  <c r="J51" i="1"/>
  <c r="F52" i="1"/>
  <c r="G52" i="1"/>
  <c r="H52" i="1"/>
  <c r="I52" i="1"/>
  <c r="J52" i="1"/>
  <c r="F53" i="1"/>
  <c r="G53" i="1"/>
  <c r="H53" i="1"/>
  <c r="I53" i="1"/>
  <c r="J53" i="1"/>
  <c r="F54" i="1"/>
  <c r="G54" i="1"/>
  <c r="H54" i="1"/>
  <c r="I54" i="1"/>
  <c r="J54" i="1"/>
  <c r="F55" i="1"/>
  <c r="G55" i="1"/>
  <c r="H55" i="1"/>
  <c r="I55" i="1"/>
  <c r="J55" i="1"/>
  <c r="F56" i="1"/>
  <c r="G56" i="1"/>
  <c r="H56" i="1"/>
  <c r="I56" i="1"/>
  <c r="J56" i="1"/>
  <c r="F57" i="1"/>
  <c r="G57" i="1"/>
  <c r="H57" i="1"/>
  <c r="I57" i="1"/>
  <c r="J57" i="1"/>
  <c r="F58" i="1"/>
  <c r="G58" i="1"/>
  <c r="H58" i="1"/>
  <c r="I58" i="1"/>
  <c r="J58" i="1"/>
  <c r="F59" i="1"/>
  <c r="G59" i="1"/>
  <c r="H59" i="1"/>
  <c r="I59" i="1"/>
  <c r="J59" i="1"/>
  <c r="F60" i="1"/>
  <c r="G60" i="1"/>
  <c r="H60" i="1"/>
  <c r="I60" i="1"/>
  <c r="J60" i="1"/>
  <c r="F61" i="1"/>
  <c r="G61" i="1"/>
  <c r="H61" i="1"/>
  <c r="I61" i="1"/>
  <c r="J61" i="1"/>
  <c r="P61" i="5"/>
  <c r="O61" i="5"/>
  <c r="N61" i="5"/>
  <c r="M61" i="5"/>
  <c r="L61" i="5"/>
  <c r="K61" i="5"/>
  <c r="J61" i="5"/>
  <c r="I61" i="5"/>
  <c r="H61" i="5"/>
  <c r="G61" i="5"/>
  <c r="F61" i="5"/>
  <c r="P60" i="5"/>
  <c r="O60" i="5"/>
  <c r="N60" i="5"/>
  <c r="M60" i="5"/>
  <c r="L60" i="5"/>
  <c r="K60" i="5"/>
  <c r="J60" i="5"/>
  <c r="I60" i="5"/>
  <c r="H60" i="5"/>
  <c r="G60" i="5"/>
  <c r="F60" i="5"/>
  <c r="P59" i="5"/>
  <c r="O59" i="5"/>
  <c r="N59" i="5"/>
  <c r="M59" i="5"/>
  <c r="L59" i="5"/>
  <c r="K59" i="5"/>
  <c r="J59" i="5"/>
  <c r="I59" i="5"/>
  <c r="H59" i="5"/>
  <c r="G59" i="5"/>
  <c r="F59" i="5"/>
  <c r="P58" i="5"/>
  <c r="O58" i="5"/>
  <c r="N58" i="5"/>
  <c r="M58" i="5"/>
  <c r="L58" i="5"/>
  <c r="K58" i="5"/>
  <c r="J58" i="5"/>
  <c r="I58" i="5"/>
  <c r="H58" i="5"/>
  <c r="G58" i="5"/>
  <c r="F58" i="5"/>
  <c r="P57" i="5"/>
  <c r="O57" i="5"/>
  <c r="N57" i="5"/>
  <c r="M57" i="5"/>
  <c r="L57" i="5"/>
  <c r="K57" i="5"/>
  <c r="J57" i="5"/>
  <c r="I57" i="5"/>
  <c r="H57" i="5"/>
  <c r="G57" i="5"/>
  <c r="F57" i="5"/>
  <c r="P56" i="5"/>
  <c r="O56" i="5"/>
  <c r="N56" i="5"/>
  <c r="M56" i="5"/>
  <c r="L56" i="5"/>
  <c r="K56" i="5"/>
  <c r="J56" i="5"/>
  <c r="I56" i="5"/>
  <c r="H56" i="5"/>
  <c r="G56" i="5"/>
  <c r="F56" i="5"/>
  <c r="P55" i="5"/>
  <c r="O55" i="5"/>
  <c r="N55" i="5"/>
  <c r="M55" i="5"/>
  <c r="L55" i="5"/>
  <c r="K55" i="5"/>
  <c r="J55" i="5"/>
  <c r="I55" i="5"/>
  <c r="H55" i="5"/>
  <c r="G55" i="5"/>
  <c r="F55" i="5"/>
  <c r="P54" i="5"/>
  <c r="O54" i="5"/>
  <c r="N54" i="5"/>
  <c r="M54" i="5"/>
  <c r="L54" i="5"/>
  <c r="K54" i="5"/>
  <c r="J54" i="5"/>
  <c r="I54" i="5"/>
  <c r="H54" i="5"/>
  <c r="G54" i="5"/>
  <c r="F54" i="5"/>
  <c r="P53" i="5"/>
  <c r="O53" i="5"/>
  <c r="N53" i="5"/>
  <c r="M53" i="5"/>
  <c r="L53" i="5"/>
  <c r="K53" i="5"/>
  <c r="J53" i="5"/>
  <c r="I53" i="5"/>
  <c r="H53" i="5"/>
  <c r="G53" i="5"/>
  <c r="F53" i="5"/>
  <c r="P52" i="5"/>
  <c r="O52" i="5"/>
  <c r="N52" i="5"/>
  <c r="M52" i="5"/>
  <c r="L52" i="5"/>
  <c r="K52" i="5"/>
  <c r="J52" i="5"/>
  <c r="I52" i="5"/>
  <c r="H52" i="5"/>
  <c r="G52" i="5"/>
  <c r="F52" i="5"/>
  <c r="P51" i="5"/>
  <c r="O51" i="5"/>
  <c r="N51" i="5"/>
  <c r="M51" i="5"/>
  <c r="L51" i="5"/>
  <c r="K51" i="5"/>
  <c r="J51" i="5"/>
  <c r="I51" i="5"/>
  <c r="H51" i="5"/>
  <c r="G51" i="5"/>
  <c r="F51" i="5"/>
  <c r="P50" i="5"/>
  <c r="O50" i="5"/>
  <c r="N50" i="5"/>
  <c r="M50" i="5"/>
  <c r="L50" i="5"/>
  <c r="K50" i="5"/>
  <c r="J50" i="5"/>
  <c r="I50" i="5"/>
  <c r="H50" i="5"/>
  <c r="G50" i="5"/>
  <c r="F50" i="5"/>
  <c r="P49" i="5"/>
  <c r="O49" i="5"/>
  <c r="N49" i="5"/>
  <c r="M49" i="5"/>
  <c r="L49" i="5"/>
  <c r="K49" i="5"/>
  <c r="J49" i="5"/>
  <c r="I49" i="5"/>
  <c r="H49" i="5"/>
  <c r="G49" i="5"/>
  <c r="F49" i="5"/>
  <c r="P48" i="5"/>
  <c r="O48" i="5"/>
  <c r="N48" i="5"/>
  <c r="M48" i="5"/>
  <c r="L48" i="5"/>
  <c r="K48" i="5"/>
  <c r="J48" i="5"/>
  <c r="I48" i="5"/>
  <c r="H48" i="5"/>
  <c r="G48" i="5"/>
  <c r="F48" i="5"/>
  <c r="P47" i="5"/>
  <c r="O47" i="5"/>
  <c r="N47" i="5"/>
  <c r="M47" i="5"/>
  <c r="L47" i="5"/>
  <c r="K47" i="5"/>
  <c r="J47" i="5"/>
  <c r="I47" i="5"/>
  <c r="H47" i="5"/>
  <c r="G47" i="5"/>
  <c r="F47" i="5"/>
  <c r="P46" i="5"/>
  <c r="O46" i="5"/>
  <c r="N46" i="5"/>
  <c r="M46" i="5"/>
  <c r="L46" i="5"/>
  <c r="K46" i="5"/>
  <c r="J46" i="5"/>
  <c r="I46" i="5"/>
  <c r="H46" i="5"/>
  <c r="G46" i="5"/>
  <c r="F46" i="5"/>
  <c r="P45" i="5"/>
  <c r="O45" i="5"/>
  <c r="N45" i="5"/>
  <c r="M45" i="5"/>
  <c r="L45" i="5"/>
  <c r="K45" i="5"/>
  <c r="J45" i="5"/>
  <c r="I45" i="5"/>
  <c r="H45" i="5"/>
  <c r="G45" i="5"/>
  <c r="F45" i="5"/>
  <c r="P44" i="5"/>
  <c r="O44" i="5"/>
  <c r="N44" i="5"/>
  <c r="M44" i="5"/>
  <c r="L44" i="5"/>
  <c r="K44" i="5"/>
  <c r="J44" i="5"/>
  <c r="I44" i="5"/>
  <c r="H44" i="5"/>
  <c r="G44" i="5"/>
  <c r="F44" i="5"/>
  <c r="P43" i="5"/>
  <c r="O43" i="5"/>
  <c r="N43" i="5"/>
  <c r="M43" i="5"/>
  <c r="L43" i="5"/>
  <c r="K43" i="5"/>
  <c r="J43" i="5"/>
  <c r="I43" i="5"/>
  <c r="H43" i="5"/>
  <c r="G43" i="5"/>
  <c r="F43" i="5"/>
  <c r="P42" i="5"/>
  <c r="O42" i="5"/>
  <c r="N42" i="5"/>
  <c r="M42" i="5"/>
  <c r="L42" i="5"/>
  <c r="K42" i="5"/>
  <c r="J42" i="5"/>
  <c r="I42" i="5"/>
  <c r="H42" i="5"/>
  <c r="G42" i="5"/>
  <c r="F42" i="5"/>
  <c r="P41" i="5"/>
  <c r="O41" i="5"/>
  <c r="N41" i="5"/>
  <c r="M41" i="5"/>
  <c r="L41" i="5"/>
  <c r="K41" i="5"/>
  <c r="J41" i="5"/>
  <c r="I41" i="5"/>
  <c r="H41" i="5"/>
  <c r="G41" i="5"/>
  <c r="F41" i="5"/>
  <c r="P40" i="5"/>
  <c r="O40" i="5"/>
  <c r="N40" i="5"/>
  <c r="M40" i="5"/>
  <c r="L40" i="5"/>
  <c r="K40" i="5"/>
  <c r="J40" i="5"/>
  <c r="I40" i="5"/>
  <c r="H40" i="5"/>
  <c r="G40" i="5"/>
  <c r="F40" i="5"/>
  <c r="P39" i="5"/>
  <c r="O39" i="5"/>
  <c r="N39" i="5"/>
  <c r="M39" i="5"/>
  <c r="L39" i="5"/>
  <c r="K39" i="5"/>
  <c r="J39" i="5"/>
  <c r="I39" i="5"/>
  <c r="H39" i="5"/>
  <c r="G39" i="5"/>
  <c r="F39" i="5"/>
  <c r="P38" i="5"/>
  <c r="O38" i="5"/>
  <c r="N38" i="5"/>
  <c r="M38" i="5"/>
  <c r="L38" i="5"/>
  <c r="K38" i="5"/>
  <c r="J38" i="5"/>
  <c r="I38" i="5"/>
  <c r="H38" i="5"/>
  <c r="G38" i="5"/>
  <c r="F38" i="5"/>
  <c r="P37" i="5"/>
  <c r="O37" i="5"/>
  <c r="N37" i="5"/>
  <c r="M37" i="5"/>
  <c r="L37" i="5"/>
  <c r="K37" i="5"/>
  <c r="J37" i="5"/>
  <c r="I37" i="5"/>
  <c r="H37" i="5"/>
  <c r="G37" i="5"/>
  <c r="F37" i="5"/>
  <c r="P36" i="5"/>
  <c r="O36" i="5"/>
  <c r="N36" i="5"/>
  <c r="M36" i="5"/>
  <c r="L36" i="5"/>
  <c r="K36" i="5"/>
  <c r="J36" i="5"/>
  <c r="I36" i="5"/>
  <c r="H36" i="5"/>
  <c r="G36" i="5"/>
  <c r="F36" i="5"/>
  <c r="P35" i="5"/>
  <c r="O35" i="5"/>
  <c r="N35" i="5"/>
  <c r="M35" i="5"/>
  <c r="L35" i="5"/>
  <c r="K35" i="5"/>
  <c r="J35" i="5"/>
  <c r="I35" i="5"/>
  <c r="H35" i="5"/>
  <c r="G35" i="5"/>
  <c r="F35" i="5"/>
  <c r="A35" i="5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P34" i="5"/>
  <c r="O34" i="5"/>
  <c r="N34" i="5"/>
  <c r="M34" i="5"/>
  <c r="L34" i="5"/>
  <c r="K34" i="5"/>
  <c r="J34" i="5"/>
  <c r="I34" i="5"/>
  <c r="H34" i="5"/>
  <c r="G34" i="5"/>
  <c r="F34" i="5"/>
  <c r="O31" i="5"/>
  <c r="M31" i="5"/>
  <c r="J31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P61" i="6"/>
  <c r="O61" i="6"/>
  <c r="M61" i="6"/>
  <c r="L61" i="6"/>
  <c r="K61" i="6"/>
  <c r="J61" i="6"/>
  <c r="I61" i="6"/>
  <c r="H61" i="6"/>
  <c r="G61" i="6"/>
  <c r="F61" i="6"/>
  <c r="P60" i="6"/>
  <c r="O60" i="6"/>
  <c r="M60" i="6"/>
  <c r="L60" i="6"/>
  <c r="K60" i="6"/>
  <c r="J60" i="6"/>
  <c r="I60" i="6"/>
  <c r="H60" i="6"/>
  <c r="G60" i="6"/>
  <c r="F60" i="6"/>
  <c r="P59" i="6"/>
  <c r="O59" i="6"/>
  <c r="M59" i="6"/>
  <c r="L59" i="6"/>
  <c r="K59" i="6"/>
  <c r="J59" i="6"/>
  <c r="I59" i="6"/>
  <c r="H59" i="6"/>
  <c r="G59" i="6"/>
  <c r="F59" i="6"/>
  <c r="P58" i="6"/>
  <c r="O58" i="6"/>
  <c r="M58" i="6"/>
  <c r="L58" i="6"/>
  <c r="K58" i="6"/>
  <c r="J58" i="6"/>
  <c r="I58" i="6"/>
  <c r="H58" i="6"/>
  <c r="G58" i="6"/>
  <c r="F58" i="6"/>
  <c r="P57" i="6"/>
  <c r="O57" i="6"/>
  <c r="M57" i="6"/>
  <c r="L57" i="6"/>
  <c r="K57" i="6"/>
  <c r="J57" i="6"/>
  <c r="I57" i="6"/>
  <c r="H57" i="6"/>
  <c r="G57" i="6"/>
  <c r="F57" i="6"/>
  <c r="P56" i="6"/>
  <c r="O56" i="6"/>
  <c r="M56" i="6"/>
  <c r="L56" i="6"/>
  <c r="K56" i="6"/>
  <c r="J56" i="6"/>
  <c r="I56" i="6"/>
  <c r="H56" i="6"/>
  <c r="G56" i="6"/>
  <c r="F56" i="6"/>
  <c r="P55" i="6"/>
  <c r="O55" i="6"/>
  <c r="M55" i="6"/>
  <c r="L55" i="6"/>
  <c r="K55" i="6"/>
  <c r="J55" i="6"/>
  <c r="I55" i="6"/>
  <c r="H55" i="6"/>
  <c r="G55" i="6"/>
  <c r="F55" i="6"/>
  <c r="P54" i="6"/>
  <c r="O54" i="6"/>
  <c r="M54" i="6"/>
  <c r="L54" i="6"/>
  <c r="K54" i="6"/>
  <c r="J54" i="6"/>
  <c r="I54" i="6"/>
  <c r="H54" i="6"/>
  <c r="G54" i="6"/>
  <c r="F54" i="6"/>
  <c r="P53" i="6"/>
  <c r="O53" i="6"/>
  <c r="M53" i="6"/>
  <c r="L53" i="6"/>
  <c r="K53" i="6"/>
  <c r="J53" i="6"/>
  <c r="I53" i="6"/>
  <c r="H53" i="6"/>
  <c r="G53" i="6"/>
  <c r="F53" i="6"/>
  <c r="P52" i="6"/>
  <c r="O52" i="6"/>
  <c r="M52" i="6"/>
  <c r="L52" i="6"/>
  <c r="K52" i="6"/>
  <c r="J52" i="6"/>
  <c r="I52" i="6"/>
  <c r="H52" i="6"/>
  <c r="G52" i="6"/>
  <c r="F52" i="6"/>
  <c r="P51" i="6"/>
  <c r="O51" i="6"/>
  <c r="M51" i="6"/>
  <c r="L51" i="6"/>
  <c r="K51" i="6"/>
  <c r="J51" i="6"/>
  <c r="I51" i="6"/>
  <c r="H51" i="6"/>
  <c r="G51" i="6"/>
  <c r="F51" i="6"/>
  <c r="P50" i="6"/>
  <c r="O50" i="6"/>
  <c r="M50" i="6"/>
  <c r="L50" i="6"/>
  <c r="K50" i="6"/>
  <c r="J50" i="6"/>
  <c r="I50" i="6"/>
  <c r="H50" i="6"/>
  <c r="G50" i="6"/>
  <c r="F50" i="6"/>
  <c r="P49" i="6"/>
  <c r="O49" i="6"/>
  <c r="M49" i="6"/>
  <c r="L49" i="6"/>
  <c r="K49" i="6"/>
  <c r="J49" i="6"/>
  <c r="I49" i="6"/>
  <c r="H49" i="6"/>
  <c r="G49" i="6"/>
  <c r="F49" i="6"/>
  <c r="P48" i="6"/>
  <c r="O48" i="6"/>
  <c r="M48" i="6"/>
  <c r="L48" i="6"/>
  <c r="K48" i="6"/>
  <c r="J48" i="6"/>
  <c r="I48" i="6"/>
  <c r="H48" i="6"/>
  <c r="G48" i="6"/>
  <c r="F48" i="6"/>
  <c r="P47" i="6"/>
  <c r="O47" i="6"/>
  <c r="M47" i="6"/>
  <c r="L47" i="6"/>
  <c r="K47" i="6"/>
  <c r="J47" i="6"/>
  <c r="I47" i="6"/>
  <c r="H47" i="6"/>
  <c r="G47" i="6"/>
  <c r="F47" i="6"/>
  <c r="P46" i="6"/>
  <c r="O46" i="6"/>
  <c r="M46" i="6"/>
  <c r="L46" i="6"/>
  <c r="K46" i="6"/>
  <c r="J46" i="6"/>
  <c r="I46" i="6"/>
  <c r="H46" i="6"/>
  <c r="G46" i="6"/>
  <c r="F46" i="6"/>
  <c r="P45" i="6"/>
  <c r="O45" i="6"/>
  <c r="M45" i="6"/>
  <c r="L45" i="6"/>
  <c r="K45" i="6"/>
  <c r="J45" i="6"/>
  <c r="I45" i="6"/>
  <c r="H45" i="6"/>
  <c r="G45" i="6"/>
  <c r="F45" i="6"/>
  <c r="P44" i="6"/>
  <c r="O44" i="6"/>
  <c r="M44" i="6"/>
  <c r="L44" i="6"/>
  <c r="K44" i="6"/>
  <c r="J44" i="6"/>
  <c r="I44" i="6"/>
  <c r="H44" i="6"/>
  <c r="G44" i="6"/>
  <c r="F44" i="6"/>
  <c r="P43" i="6"/>
  <c r="O43" i="6"/>
  <c r="M43" i="6"/>
  <c r="L43" i="6"/>
  <c r="K43" i="6"/>
  <c r="J43" i="6"/>
  <c r="I43" i="6"/>
  <c r="H43" i="6"/>
  <c r="G43" i="6"/>
  <c r="F43" i="6"/>
  <c r="P42" i="6"/>
  <c r="O42" i="6"/>
  <c r="M42" i="6"/>
  <c r="L42" i="6"/>
  <c r="K42" i="6"/>
  <c r="J42" i="6"/>
  <c r="I42" i="6"/>
  <c r="H42" i="6"/>
  <c r="G42" i="6"/>
  <c r="F42" i="6"/>
  <c r="P41" i="6"/>
  <c r="O41" i="6"/>
  <c r="M41" i="6"/>
  <c r="L41" i="6"/>
  <c r="K41" i="6"/>
  <c r="J41" i="6"/>
  <c r="I41" i="6"/>
  <c r="H41" i="6"/>
  <c r="G41" i="6"/>
  <c r="F41" i="6"/>
  <c r="P40" i="6"/>
  <c r="O40" i="6"/>
  <c r="M40" i="6"/>
  <c r="L40" i="6"/>
  <c r="K40" i="6"/>
  <c r="J40" i="6"/>
  <c r="I40" i="6"/>
  <c r="H40" i="6"/>
  <c r="G40" i="6"/>
  <c r="F40" i="6"/>
  <c r="P39" i="6"/>
  <c r="O39" i="6"/>
  <c r="M39" i="6"/>
  <c r="L39" i="6"/>
  <c r="K39" i="6"/>
  <c r="J39" i="6"/>
  <c r="I39" i="6"/>
  <c r="H39" i="6"/>
  <c r="G39" i="6"/>
  <c r="F39" i="6"/>
  <c r="P38" i="6"/>
  <c r="O38" i="6"/>
  <c r="M38" i="6"/>
  <c r="L38" i="6"/>
  <c r="K38" i="6"/>
  <c r="J38" i="6"/>
  <c r="I38" i="6"/>
  <c r="H38" i="6"/>
  <c r="G38" i="6"/>
  <c r="F38" i="6"/>
  <c r="P37" i="6"/>
  <c r="O37" i="6"/>
  <c r="M37" i="6"/>
  <c r="L37" i="6"/>
  <c r="K37" i="6"/>
  <c r="J37" i="6"/>
  <c r="I37" i="6"/>
  <c r="H37" i="6"/>
  <c r="G37" i="6"/>
  <c r="F37" i="6"/>
  <c r="P36" i="6"/>
  <c r="O36" i="6"/>
  <c r="M36" i="6"/>
  <c r="L36" i="6"/>
  <c r="K36" i="6"/>
  <c r="J36" i="6"/>
  <c r="I36" i="6"/>
  <c r="H36" i="6"/>
  <c r="G36" i="6"/>
  <c r="F36" i="6"/>
  <c r="P35" i="6"/>
  <c r="O35" i="6"/>
  <c r="M35" i="6"/>
  <c r="L35" i="6"/>
  <c r="K35" i="6"/>
  <c r="J35" i="6"/>
  <c r="I35" i="6"/>
  <c r="H35" i="6"/>
  <c r="G35" i="6"/>
  <c r="F35" i="6"/>
  <c r="A35" i="6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P34" i="6"/>
  <c r="O34" i="6"/>
  <c r="M34" i="6"/>
  <c r="L34" i="6"/>
  <c r="K34" i="6"/>
  <c r="J34" i="6"/>
  <c r="I34" i="6"/>
  <c r="H34" i="6"/>
  <c r="G34" i="6"/>
  <c r="F34" i="6"/>
  <c r="O31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X61" i="7"/>
  <c r="W61" i="7"/>
  <c r="V61" i="7"/>
  <c r="U61" i="7"/>
  <c r="T61" i="7"/>
  <c r="S61" i="7"/>
  <c r="R61" i="7"/>
  <c r="Q61" i="7"/>
  <c r="P61" i="7"/>
  <c r="O61" i="7"/>
  <c r="N61" i="7"/>
  <c r="M61" i="7"/>
  <c r="L61" i="7"/>
  <c r="K61" i="7"/>
  <c r="J61" i="7"/>
  <c r="I61" i="7"/>
  <c r="H61" i="7"/>
  <c r="G61" i="7"/>
  <c r="F61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X58" i="7"/>
  <c r="W58" i="7"/>
  <c r="V58" i="7"/>
  <c r="U58" i="7"/>
  <c r="T58" i="7"/>
  <c r="S58" i="7"/>
  <c r="R58" i="7"/>
  <c r="Q58" i="7"/>
  <c r="P58" i="7"/>
  <c r="O58" i="7"/>
  <c r="N58" i="7"/>
  <c r="M58" i="7"/>
  <c r="L58" i="7"/>
  <c r="K58" i="7"/>
  <c r="J58" i="7"/>
  <c r="I58" i="7"/>
  <c r="H58" i="7"/>
  <c r="G58" i="7"/>
  <c r="F58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X56" i="7"/>
  <c r="W56" i="7"/>
  <c r="V56" i="7"/>
  <c r="U56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G56" i="7"/>
  <c r="F56" i="7"/>
  <c r="X55" i="7"/>
  <c r="W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A35" i="7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V31" i="7"/>
  <c r="S31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L35" i="1"/>
  <c r="M35" i="1"/>
  <c r="K36" i="1"/>
  <c r="L36" i="1"/>
  <c r="M36" i="1"/>
  <c r="K37" i="1"/>
  <c r="L37" i="1"/>
  <c r="M37" i="1"/>
  <c r="K38" i="1"/>
  <c r="L38" i="1"/>
  <c r="M38" i="1"/>
  <c r="K39" i="1"/>
  <c r="L39" i="1"/>
  <c r="M39" i="1"/>
  <c r="K40" i="1"/>
  <c r="L40" i="1"/>
  <c r="M40" i="1"/>
  <c r="K41" i="1"/>
  <c r="L41" i="1"/>
  <c r="M41" i="1"/>
  <c r="K42" i="1"/>
  <c r="L42" i="1"/>
  <c r="M42" i="1"/>
  <c r="K43" i="1"/>
  <c r="L43" i="1"/>
  <c r="M43" i="1"/>
  <c r="K44" i="1"/>
  <c r="L44" i="1"/>
  <c r="M44" i="1"/>
  <c r="K45" i="1"/>
  <c r="L45" i="1"/>
  <c r="M45" i="1"/>
  <c r="K46" i="1"/>
  <c r="L46" i="1"/>
  <c r="M46" i="1"/>
  <c r="K47" i="1"/>
  <c r="L47" i="1"/>
  <c r="M47" i="1"/>
  <c r="K48" i="1"/>
  <c r="L48" i="1"/>
  <c r="M48" i="1"/>
  <c r="K49" i="1"/>
  <c r="L49" i="1"/>
  <c r="M49" i="1"/>
  <c r="K50" i="1"/>
  <c r="L50" i="1"/>
  <c r="M50" i="1"/>
  <c r="K51" i="1"/>
  <c r="L51" i="1"/>
  <c r="M51" i="1"/>
  <c r="K52" i="1"/>
  <c r="L52" i="1"/>
  <c r="M52" i="1"/>
  <c r="K53" i="1"/>
  <c r="L53" i="1"/>
  <c r="M53" i="1"/>
  <c r="K54" i="1"/>
  <c r="L54" i="1"/>
  <c r="M54" i="1"/>
  <c r="K55" i="1"/>
  <c r="L55" i="1"/>
  <c r="M55" i="1"/>
  <c r="K56" i="1"/>
  <c r="L56" i="1"/>
  <c r="M56" i="1"/>
  <c r="K57" i="1"/>
  <c r="L57" i="1"/>
  <c r="M57" i="1"/>
  <c r="K58" i="1"/>
  <c r="L58" i="1"/>
  <c r="M58" i="1"/>
  <c r="K59" i="1"/>
  <c r="L59" i="1"/>
  <c r="M59" i="1"/>
  <c r="K60" i="1"/>
  <c r="L60" i="1"/>
  <c r="M60" i="1"/>
  <c r="K61" i="1"/>
  <c r="L61" i="1"/>
  <c r="M61" i="1"/>
  <c r="L34" i="1"/>
  <c r="M34" i="1"/>
  <c r="K34" i="1"/>
  <c r="D42" i="7" l="1"/>
  <c r="D41" i="6"/>
  <c r="D10" i="6" s="1"/>
  <c r="H19" i="2" s="1"/>
  <c r="D43" i="6"/>
  <c r="E43" i="6" s="1"/>
  <c r="E12" i="6" s="1"/>
  <c r="D57" i="6"/>
  <c r="E57" i="6" s="1"/>
  <c r="E26" i="6" s="1"/>
  <c r="D55" i="5"/>
  <c r="D44" i="6"/>
  <c r="D13" i="6" s="1"/>
  <c r="H25" i="2" s="1"/>
  <c r="D60" i="5"/>
  <c r="D29" i="5" s="1"/>
  <c r="D61" i="5"/>
  <c r="D30" i="5" s="1"/>
  <c r="D42" i="6"/>
  <c r="D11" i="6" s="1"/>
  <c r="H21" i="2" s="1"/>
  <c r="D40" i="7"/>
  <c r="D9" i="7" s="1"/>
  <c r="F17" i="2" s="1"/>
  <c r="D41" i="7"/>
  <c r="D46" i="5"/>
  <c r="D51" i="5"/>
  <c r="D20" i="5" s="1"/>
  <c r="D53" i="5"/>
  <c r="D22" i="5" s="1"/>
  <c r="D54" i="5"/>
  <c r="D23" i="5" s="1"/>
  <c r="D42" i="5"/>
  <c r="E42" i="5" s="1"/>
  <c r="E11" i="5" s="1"/>
  <c r="D43" i="5"/>
  <c r="E43" i="5" s="1"/>
  <c r="E12" i="5" s="1"/>
  <c r="D57" i="5"/>
  <c r="E57" i="5" s="1"/>
  <c r="E26" i="5" s="1"/>
  <c r="D58" i="5"/>
  <c r="D27" i="5" s="1"/>
  <c r="D59" i="5"/>
  <c r="D28" i="5" s="1"/>
  <c r="D41" i="5"/>
  <c r="D24" i="5"/>
  <c r="E55" i="5"/>
  <c r="E24" i="5" s="1"/>
  <c r="D35" i="5"/>
  <c r="D36" i="5"/>
  <c r="D5" i="5" s="1"/>
  <c r="D38" i="5"/>
  <c r="D7" i="5" s="1"/>
  <c r="D44" i="5"/>
  <c r="D45" i="5"/>
  <c r="D34" i="5"/>
  <c r="D3" i="5" s="1"/>
  <c r="D50" i="5"/>
  <c r="D56" i="5"/>
  <c r="D51" i="6"/>
  <c r="D20" i="6" s="1"/>
  <c r="H39" i="2" s="1"/>
  <c r="D53" i="6"/>
  <c r="D22" i="6" s="1"/>
  <c r="H43" i="2" s="1"/>
  <c r="D55" i="6"/>
  <c r="D24" i="6" s="1"/>
  <c r="H46" i="2" s="1"/>
  <c r="D56" i="6"/>
  <c r="D25" i="6" s="1"/>
  <c r="H48" i="2" s="1"/>
  <c r="D52" i="6"/>
  <c r="D39" i="6"/>
  <c r="D61" i="6"/>
  <c r="D34" i="6"/>
  <c r="D3" i="6" s="1"/>
  <c r="H5" i="2" s="1"/>
  <c r="D48" i="6"/>
  <c r="D57" i="7"/>
  <c r="E57" i="7" s="1"/>
  <c r="E26" i="7" s="1"/>
  <c r="D53" i="7"/>
  <c r="D22" i="7" s="1"/>
  <c r="F43" i="2" s="1"/>
  <c r="D52" i="7"/>
  <c r="D36" i="7"/>
  <c r="D5" i="7" s="1"/>
  <c r="F8" i="2" s="1"/>
  <c r="D39" i="7"/>
  <c r="D50" i="7"/>
  <c r="D11" i="7"/>
  <c r="F21" i="2" s="1"/>
  <c r="D26" i="7"/>
  <c r="F51" i="2" s="1"/>
  <c r="D46" i="7"/>
  <c r="D37" i="1"/>
  <c r="C41" i="1"/>
  <c r="C10" i="5"/>
  <c r="C41" i="5" s="1"/>
  <c r="C44" i="1"/>
  <c r="C13" i="5"/>
  <c r="C44" i="5" s="1"/>
  <c r="C48" i="1"/>
  <c r="C17" i="5"/>
  <c r="C48" i="5" s="1"/>
  <c r="C51" i="1"/>
  <c r="C20" i="5"/>
  <c r="C51" i="5" s="1"/>
  <c r="C53" i="1"/>
  <c r="C22" i="5"/>
  <c r="C53" i="5" s="1"/>
  <c r="C57" i="1"/>
  <c r="C26" i="5"/>
  <c r="C57" i="5" s="1"/>
  <c r="C61" i="1"/>
  <c r="C30" i="5"/>
  <c r="C61" i="5" s="1"/>
  <c r="C40" i="1"/>
  <c r="C9" i="5"/>
  <c r="C40" i="5" s="1"/>
  <c r="C43" i="1"/>
  <c r="C12" i="5"/>
  <c r="C43" i="5" s="1"/>
  <c r="C47" i="1"/>
  <c r="C16" i="5"/>
  <c r="C47" i="5" s="1"/>
  <c r="C56" i="1"/>
  <c r="C25" i="5"/>
  <c r="C56" i="5" s="1"/>
  <c r="C60" i="1"/>
  <c r="C29" i="5"/>
  <c r="C60" i="5" s="1"/>
  <c r="H49" i="2"/>
  <c r="H47" i="2"/>
  <c r="H23" i="2"/>
  <c r="C42" i="1"/>
  <c r="C11" i="5"/>
  <c r="C42" i="5" s="1"/>
  <c r="C46" i="1"/>
  <c r="C15" i="5"/>
  <c r="C46" i="5" s="1"/>
  <c r="C50" i="1"/>
  <c r="C19" i="5"/>
  <c r="C50" i="5" s="1"/>
  <c r="C55" i="1"/>
  <c r="C24" i="5"/>
  <c r="C55" i="5" s="1"/>
  <c r="C59" i="1"/>
  <c r="C28" i="5"/>
  <c r="C59" i="5" s="1"/>
  <c r="C39" i="1"/>
  <c r="C8" i="5"/>
  <c r="C39" i="5" s="1"/>
  <c r="C45" i="1"/>
  <c r="C14" i="5"/>
  <c r="C45" i="5" s="1"/>
  <c r="C49" i="1"/>
  <c r="C18" i="5"/>
  <c r="C49" i="5" s="1"/>
  <c r="C52" i="1"/>
  <c r="C21" i="5"/>
  <c r="C52" i="5" s="1"/>
  <c r="C54" i="1"/>
  <c r="C23" i="5"/>
  <c r="C54" i="5" s="1"/>
  <c r="C58" i="1"/>
  <c r="C27" i="5"/>
  <c r="C58" i="5" s="1"/>
  <c r="H58" i="2"/>
  <c r="F58" i="2"/>
  <c r="H56" i="2"/>
  <c r="F56" i="2"/>
  <c r="F54" i="2"/>
  <c r="H54" i="2"/>
  <c r="F50" i="2"/>
  <c r="H50" i="2"/>
  <c r="F42" i="2"/>
  <c r="H42" i="2"/>
  <c r="F40" i="2"/>
  <c r="H40" i="2"/>
  <c r="F38" i="2"/>
  <c r="H38" i="2"/>
  <c r="H36" i="2"/>
  <c r="F36" i="2"/>
  <c r="F28" i="2"/>
  <c r="H28" i="2"/>
  <c r="F24" i="2"/>
  <c r="H24" i="2"/>
  <c r="H20" i="2"/>
  <c r="F20" i="2"/>
  <c r="H18" i="2"/>
  <c r="F18" i="2"/>
  <c r="F16" i="2"/>
  <c r="H16" i="2"/>
  <c r="F14" i="2"/>
  <c r="H14" i="2"/>
  <c r="B61" i="1"/>
  <c r="B30" i="5"/>
  <c r="B61" i="5" s="1"/>
  <c r="B60" i="1"/>
  <c r="B29" i="5"/>
  <c r="B60" i="5" s="1"/>
  <c r="B59" i="1"/>
  <c r="B28" i="5"/>
  <c r="B59" i="5" s="1"/>
  <c r="B58" i="1"/>
  <c r="B27" i="5"/>
  <c r="B58" i="5" s="1"/>
  <c r="B57" i="1"/>
  <c r="B26" i="5"/>
  <c r="B57" i="5" s="1"/>
  <c r="B56" i="1"/>
  <c r="B25" i="5"/>
  <c r="B56" i="5" s="1"/>
  <c r="B55" i="1"/>
  <c r="B24" i="5"/>
  <c r="B55" i="5" s="1"/>
  <c r="B54" i="1"/>
  <c r="B23" i="5"/>
  <c r="B54" i="5" s="1"/>
  <c r="B53" i="1"/>
  <c r="B22" i="5"/>
  <c r="B53" i="5" s="1"/>
  <c r="B52" i="1"/>
  <c r="B21" i="5"/>
  <c r="B52" i="5" s="1"/>
  <c r="B51" i="1"/>
  <c r="B20" i="5"/>
  <c r="B51" i="5" s="1"/>
  <c r="B50" i="1"/>
  <c r="B19" i="5"/>
  <c r="B50" i="5" s="1"/>
  <c r="B49" i="1"/>
  <c r="B18" i="5"/>
  <c r="B49" i="5" s="1"/>
  <c r="B48" i="1"/>
  <c r="B17" i="5"/>
  <c r="B48" i="5" s="1"/>
  <c r="B47" i="1"/>
  <c r="B16" i="5"/>
  <c r="B47" i="5" s="1"/>
  <c r="B46" i="1"/>
  <c r="B15" i="5"/>
  <c r="B46" i="5" s="1"/>
  <c r="B45" i="1"/>
  <c r="B14" i="5"/>
  <c r="B45" i="5" s="1"/>
  <c r="B44" i="1"/>
  <c r="B13" i="5"/>
  <c r="B44" i="5" s="1"/>
  <c r="B43" i="1"/>
  <c r="B12" i="5"/>
  <c r="B43" i="5" s="1"/>
  <c r="B42" i="1"/>
  <c r="B11" i="5"/>
  <c r="B42" i="5" s="1"/>
  <c r="B41" i="1"/>
  <c r="B10" i="5"/>
  <c r="B41" i="5" s="1"/>
  <c r="B40" i="1"/>
  <c r="B9" i="5"/>
  <c r="B40" i="5" s="1"/>
  <c r="B39" i="1"/>
  <c r="B8" i="5"/>
  <c r="B39" i="5" s="1"/>
  <c r="C37" i="1"/>
  <c r="C6" i="5"/>
  <c r="C37" i="5" s="1"/>
  <c r="B35" i="1"/>
  <c r="B4" i="5"/>
  <c r="B35" i="5" s="1"/>
  <c r="C36" i="1"/>
  <c r="C5" i="5"/>
  <c r="C36" i="5" s="1"/>
  <c r="B34" i="1"/>
  <c r="B3" i="5"/>
  <c r="B34" i="5" s="1"/>
  <c r="B38" i="1"/>
  <c r="B7" i="5"/>
  <c r="B38" i="5" s="1"/>
  <c r="C35" i="1"/>
  <c r="C4" i="5"/>
  <c r="C35" i="5" s="1"/>
  <c r="B37" i="1"/>
  <c r="B6" i="5"/>
  <c r="B37" i="5" s="1"/>
  <c r="C34" i="1"/>
  <c r="C3" i="5"/>
  <c r="D52" i="2"/>
  <c r="D48" i="2"/>
  <c r="D46" i="2"/>
  <c r="D44" i="2"/>
  <c r="D34" i="2"/>
  <c r="D32" i="2"/>
  <c r="D30" i="2"/>
  <c r="D26" i="2"/>
  <c r="D22" i="2"/>
  <c r="C38" i="1"/>
  <c r="C7" i="5"/>
  <c r="C38" i="5" s="1"/>
  <c r="B36" i="1"/>
  <c r="B5" i="5"/>
  <c r="B36" i="5" s="1"/>
  <c r="D6" i="2"/>
  <c r="D4" i="5"/>
  <c r="D56" i="1"/>
  <c r="D43" i="1"/>
  <c r="D40" i="1"/>
  <c r="D38" i="6"/>
  <c r="D61" i="7"/>
  <c r="D60" i="1"/>
  <c r="D47" i="1"/>
  <c r="E47" i="1" s="1"/>
  <c r="D35" i="1"/>
  <c r="D34" i="1"/>
  <c r="D59" i="1"/>
  <c r="D57" i="1"/>
  <c r="E57" i="1" s="1"/>
  <c r="D54" i="1"/>
  <c r="D53" i="1"/>
  <c r="D52" i="1"/>
  <c r="D51" i="1"/>
  <c r="D46" i="1"/>
  <c r="D45" i="1"/>
  <c r="D36" i="1"/>
  <c r="D34" i="7"/>
  <c r="D43" i="7"/>
  <c r="D44" i="7"/>
  <c r="D46" i="6"/>
  <c r="D47" i="6"/>
  <c r="D54" i="6"/>
  <c r="D59" i="6"/>
  <c r="D60" i="6"/>
  <c r="D39" i="5"/>
  <c r="D48" i="5"/>
  <c r="D49" i="5"/>
  <c r="D45" i="7"/>
  <c r="D47" i="7"/>
  <c r="D48" i="7"/>
  <c r="D54" i="7"/>
  <c r="D59" i="7"/>
  <c r="D60" i="7"/>
  <c r="D36" i="6"/>
  <c r="D37" i="6"/>
  <c r="D45" i="6"/>
  <c r="D50" i="6"/>
  <c r="D58" i="6"/>
  <c r="D40" i="5"/>
  <c r="D47" i="5"/>
  <c r="D61" i="1"/>
  <c r="D58" i="1"/>
  <c r="D55" i="1"/>
  <c r="D50" i="1"/>
  <c r="D49" i="1"/>
  <c r="D48" i="1"/>
  <c r="D44" i="1"/>
  <c r="D42" i="1"/>
  <c r="D41" i="1"/>
  <c r="D39" i="1"/>
  <c r="D38" i="1"/>
  <c r="D55" i="7"/>
  <c r="D56" i="7"/>
  <c r="D37" i="5"/>
  <c r="D35" i="7"/>
  <c r="D37" i="7"/>
  <c r="D38" i="7"/>
  <c r="D49" i="7"/>
  <c r="D51" i="7"/>
  <c r="D58" i="7"/>
  <c r="D35" i="6"/>
  <c r="D40" i="6"/>
  <c r="D49" i="6"/>
  <c r="D52" i="5"/>
  <c r="D12" i="5" l="1"/>
  <c r="J23" i="2" s="1"/>
  <c r="D11" i="5"/>
  <c r="E59" i="5"/>
  <c r="E28" i="5" s="1"/>
  <c r="K54" i="2" s="1"/>
  <c r="D26" i="6"/>
  <c r="H51" i="2" s="1"/>
  <c r="D26" i="5"/>
  <c r="J50" i="2" s="1"/>
  <c r="E35" i="5"/>
  <c r="E4" i="5" s="1"/>
  <c r="E46" i="5"/>
  <c r="E15" i="5" s="1"/>
  <c r="K28" i="2" s="1"/>
  <c r="D12" i="6"/>
  <c r="H22" i="2" s="1"/>
  <c r="E51" i="5"/>
  <c r="E20" i="5" s="1"/>
  <c r="K38" i="2" s="1"/>
  <c r="E51" i="6"/>
  <c r="E20" i="6" s="1"/>
  <c r="I39" i="2" s="1"/>
  <c r="E56" i="6"/>
  <c r="E25" i="6" s="1"/>
  <c r="I48" i="2" s="1"/>
  <c r="E41" i="6"/>
  <c r="E10" i="6" s="1"/>
  <c r="I19" i="2" s="1"/>
  <c r="E54" i="5"/>
  <c r="E23" i="5" s="1"/>
  <c r="K45" i="2" s="1"/>
  <c r="E61" i="5"/>
  <c r="E30" i="5" s="1"/>
  <c r="K58" i="2" s="1"/>
  <c r="E38" i="5"/>
  <c r="E7" i="5" s="1"/>
  <c r="K12" i="2" s="1"/>
  <c r="E53" i="5"/>
  <c r="E22" i="5" s="1"/>
  <c r="K42" i="2" s="1"/>
  <c r="E58" i="5"/>
  <c r="E27" i="5" s="1"/>
  <c r="K53" i="2" s="1"/>
  <c r="E34" i="5"/>
  <c r="E3" i="5" s="1"/>
  <c r="K5" i="2" s="1"/>
  <c r="E60" i="5"/>
  <c r="E29" i="5" s="1"/>
  <c r="K56" i="2" s="1"/>
  <c r="H4" i="2"/>
  <c r="E42" i="6"/>
  <c r="E11" i="6" s="1"/>
  <c r="I21" i="2" s="1"/>
  <c r="E55" i="6"/>
  <c r="E24" i="6" s="1"/>
  <c r="I46" i="2" s="1"/>
  <c r="E44" i="6"/>
  <c r="E13" i="6" s="1"/>
  <c r="I25" i="2" s="1"/>
  <c r="E41" i="7"/>
  <c r="E10" i="7" s="1"/>
  <c r="G19" i="2" s="1"/>
  <c r="D10" i="7"/>
  <c r="F19" i="2" s="1"/>
  <c r="E40" i="7"/>
  <c r="E9" i="7" s="1"/>
  <c r="G17" i="2" s="1"/>
  <c r="E42" i="7"/>
  <c r="E11" i="7" s="1"/>
  <c r="G21" i="2" s="1"/>
  <c r="E44" i="1"/>
  <c r="E55" i="1"/>
  <c r="E39" i="1"/>
  <c r="E49" i="1"/>
  <c r="E46" i="1"/>
  <c r="E48" i="1"/>
  <c r="E59" i="1"/>
  <c r="E51" i="1"/>
  <c r="E54" i="1"/>
  <c r="E52" i="1"/>
  <c r="E41" i="1"/>
  <c r="E50" i="1"/>
  <c r="E53" i="1"/>
  <c r="E40" i="1"/>
  <c r="E58" i="1"/>
  <c r="E60" i="1"/>
  <c r="E43" i="1"/>
  <c r="E38" i="1"/>
  <c r="E42" i="1"/>
  <c r="E61" i="1"/>
  <c r="E56" i="1"/>
  <c r="E45" i="1"/>
  <c r="E34" i="1"/>
  <c r="J9" i="2"/>
  <c r="D15" i="5"/>
  <c r="J28" i="2" s="1"/>
  <c r="E48" i="5"/>
  <c r="E17" i="5" s="1"/>
  <c r="K33" i="2" s="1"/>
  <c r="D17" i="5"/>
  <c r="E47" i="5"/>
  <c r="E16" i="5" s="1"/>
  <c r="K31" i="2" s="1"/>
  <c r="D16" i="5"/>
  <c r="J31" i="2" s="1"/>
  <c r="D8" i="5"/>
  <c r="J14" i="2" s="1"/>
  <c r="E39" i="5"/>
  <c r="E8" i="5" s="1"/>
  <c r="K14" i="2" s="1"/>
  <c r="D19" i="5"/>
  <c r="J36" i="2" s="1"/>
  <c r="E50" i="5"/>
  <c r="E19" i="5" s="1"/>
  <c r="K37" i="2" s="1"/>
  <c r="E41" i="5"/>
  <c r="E10" i="5" s="1"/>
  <c r="K19" i="2" s="1"/>
  <c r="D10" i="5"/>
  <c r="J18" i="2" s="1"/>
  <c r="E56" i="5"/>
  <c r="E25" i="5" s="1"/>
  <c r="K49" i="2" s="1"/>
  <c r="D25" i="5"/>
  <c r="J49" i="2" s="1"/>
  <c r="E44" i="5"/>
  <c r="E13" i="5" s="1"/>
  <c r="K25" i="2" s="1"/>
  <c r="D13" i="5"/>
  <c r="J24" i="2" s="1"/>
  <c r="D21" i="5"/>
  <c r="J40" i="2" s="1"/>
  <c r="E52" i="5"/>
  <c r="E21" i="5" s="1"/>
  <c r="K41" i="2" s="1"/>
  <c r="D18" i="5"/>
  <c r="J35" i="2" s="1"/>
  <c r="E49" i="5"/>
  <c r="E18" i="5" s="1"/>
  <c r="K35" i="2" s="1"/>
  <c r="D14" i="5"/>
  <c r="J27" i="2" s="1"/>
  <c r="E45" i="5"/>
  <c r="E14" i="5" s="1"/>
  <c r="K27" i="2" s="1"/>
  <c r="E40" i="5"/>
  <c r="E9" i="5" s="1"/>
  <c r="K17" i="2" s="1"/>
  <c r="D9" i="5"/>
  <c r="J16" i="2" s="1"/>
  <c r="E53" i="6"/>
  <c r="E22" i="6" s="1"/>
  <c r="I43" i="2" s="1"/>
  <c r="D19" i="6"/>
  <c r="H37" i="2" s="1"/>
  <c r="E50" i="6"/>
  <c r="E19" i="6" s="1"/>
  <c r="I37" i="2" s="1"/>
  <c r="D23" i="6"/>
  <c r="E54" i="6"/>
  <c r="E23" i="6" s="1"/>
  <c r="I44" i="2" s="1"/>
  <c r="D17" i="6"/>
  <c r="E48" i="6"/>
  <c r="E17" i="6" s="1"/>
  <c r="I33" i="2" s="1"/>
  <c r="E39" i="6"/>
  <c r="E8" i="6" s="1"/>
  <c r="I15" i="2" s="1"/>
  <c r="D8" i="6"/>
  <c r="H15" i="2" s="1"/>
  <c r="D21" i="6"/>
  <c r="H41" i="2" s="1"/>
  <c r="E52" i="6"/>
  <c r="E21" i="6" s="1"/>
  <c r="I41" i="2" s="1"/>
  <c r="D18" i="6"/>
  <c r="E49" i="6"/>
  <c r="E18" i="6" s="1"/>
  <c r="I35" i="2" s="1"/>
  <c r="D29" i="6"/>
  <c r="H57" i="2" s="1"/>
  <c r="E60" i="6"/>
  <c r="E29" i="6" s="1"/>
  <c r="I57" i="2" s="1"/>
  <c r="D9" i="6"/>
  <c r="H17" i="2" s="1"/>
  <c r="E40" i="6"/>
  <c r="E9" i="6" s="1"/>
  <c r="I17" i="2" s="1"/>
  <c r="D28" i="6"/>
  <c r="H55" i="2" s="1"/>
  <c r="E59" i="6"/>
  <c r="E28" i="6" s="1"/>
  <c r="I55" i="2" s="1"/>
  <c r="D27" i="6"/>
  <c r="E58" i="6"/>
  <c r="E27" i="6" s="1"/>
  <c r="I53" i="2" s="1"/>
  <c r="D15" i="6"/>
  <c r="H29" i="2" s="1"/>
  <c r="E46" i="6"/>
  <c r="E15" i="6" s="1"/>
  <c r="I29" i="2" s="1"/>
  <c r="D14" i="6"/>
  <c r="E45" i="6"/>
  <c r="E14" i="6" s="1"/>
  <c r="I26" i="2" s="1"/>
  <c r="D16" i="6"/>
  <c r="E47" i="6"/>
  <c r="E16" i="6" s="1"/>
  <c r="I31" i="2" s="1"/>
  <c r="D30" i="6"/>
  <c r="H59" i="2" s="1"/>
  <c r="E61" i="6"/>
  <c r="E30" i="6" s="1"/>
  <c r="I59" i="2" s="1"/>
  <c r="E53" i="7"/>
  <c r="E22" i="7" s="1"/>
  <c r="G43" i="2" s="1"/>
  <c r="D15" i="7"/>
  <c r="F29" i="2" s="1"/>
  <c r="E46" i="7"/>
  <c r="E15" i="7" s="1"/>
  <c r="G29" i="2" s="1"/>
  <c r="E51" i="7"/>
  <c r="E20" i="7" s="1"/>
  <c r="G39" i="2" s="1"/>
  <c r="D20" i="7"/>
  <c r="F39" i="2" s="1"/>
  <c r="E56" i="7"/>
  <c r="E25" i="7" s="1"/>
  <c r="G48" i="2" s="1"/>
  <c r="D25" i="7"/>
  <c r="E47" i="7"/>
  <c r="E16" i="7" s="1"/>
  <c r="G30" i="2" s="1"/>
  <c r="D16" i="7"/>
  <c r="E48" i="7"/>
  <c r="E17" i="7" s="1"/>
  <c r="G32" i="2" s="1"/>
  <c r="D17" i="7"/>
  <c r="D18" i="7"/>
  <c r="E49" i="7"/>
  <c r="E18" i="7" s="1"/>
  <c r="G35" i="2" s="1"/>
  <c r="D23" i="7"/>
  <c r="E54" i="7"/>
  <c r="E23" i="7" s="1"/>
  <c r="G45" i="2" s="1"/>
  <c r="D8" i="7"/>
  <c r="F15" i="2" s="1"/>
  <c r="E39" i="7"/>
  <c r="E8" i="7" s="1"/>
  <c r="G15" i="2" s="1"/>
  <c r="D21" i="7"/>
  <c r="F41" i="2" s="1"/>
  <c r="E52" i="7"/>
  <c r="E21" i="7" s="1"/>
  <c r="G41" i="2" s="1"/>
  <c r="F9" i="2"/>
  <c r="E60" i="7"/>
  <c r="E29" i="7" s="1"/>
  <c r="G57" i="2" s="1"/>
  <c r="D29" i="7"/>
  <c r="F57" i="2" s="1"/>
  <c r="E44" i="7"/>
  <c r="E13" i="7" s="1"/>
  <c r="G25" i="2" s="1"/>
  <c r="D13" i="7"/>
  <c r="F25" i="2" s="1"/>
  <c r="D27" i="7"/>
  <c r="E58" i="7"/>
  <c r="E27" i="7" s="1"/>
  <c r="G52" i="2" s="1"/>
  <c r="D24" i="7"/>
  <c r="E55" i="7"/>
  <c r="E24" i="7" s="1"/>
  <c r="G46" i="2" s="1"/>
  <c r="D28" i="7"/>
  <c r="F55" i="2" s="1"/>
  <c r="E59" i="7"/>
  <c r="E28" i="7" s="1"/>
  <c r="G55" i="2" s="1"/>
  <c r="D14" i="7"/>
  <c r="E45" i="7"/>
  <c r="E14" i="7" s="1"/>
  <c r="G26" i="2" s="1"/>
  <c r="E43" i="7"/>
  <c r="E12" i="7" s="1"/>
  <c r="G23" i="2" s="1"/>
  <c r="D12" i="7"/>
  <c r="E61" i="7"/>
  <c r="E30" i="7" s="1"/>
  <c r="G59" i="2" s="1"/>
  <c r="D30" i="7"/>
  <c r="F59" i="2" s="1"/>
  <c r="D19" i="7"/>
  <c r="F37" i="2" s="1"/>
  <c r="E50" i="7"/>
  <c r="E19" i="7" s="1"/>
  <c r="G37" i="2" s="1"/>
  <c r="J7" i="2"/>
  <c r="J4" i="2"/>
  <c r="J13" i="2"/>
  <c r="J12" i="2"/>
  <c r="K4" i="2"/>
  <c r="J8" i="2"/>
  <c r="J6" i="2"/>
  <c r="J5" i="2"/>
  <c r="K6" i="2"/>
  <c r="K7" i="2"/>
  <c r="K13" i="2"/>
  <c r="J59" i="2"/>
  <c r="J58" i="2"/>
  <c r="J57" i="2"/>
  <c r="J56" i="2"/>
  <c r="J55" i="2"/>
  <c r="J54" i="2"/>
  <c r="J53" i="2"/>
  <c r="J52" i="2"/>
  <c r="J51" i="2"/>
  <c r="J48" i="2"/>
  <c r="J47" i="2"/>
  <c r="J46" i="2"/>
  <c r="J45" i="2"/>
  <c r="J44" i="2"/>
  <c r="J43" i="2"/>
  <c r="J42" i="2"/>
  <c r="J41" i="2"/>
  <c r="J39" i="2"/>
  <c r="J38" i="2"/>
  <c r="J37" i="2"/>
  <c r="J34" i="2"/>
  <c r="J33" i="2"/>
  <c r="J32" i="2"/>
  <c r="J30" i="2"/>
  <c r="J29" i="2"/>
  <c r="J26" i="2"/>
  <c r="J25" i="2"/>
  <c r="J22" i="2"/>
  <c r="J21" i="2"/>
  <c r="J20" i="2"/>
  <c r="J19" i="2"/>
  <c r="J17" i="2"/>
  <c r="J15" i="2"/>
  <c r="C34" i="5"/>
  <c r="E36" i="5"/>
  <c r="E5" i="5" s="1"/>
  <c r="K9" i="2" s="1"/>
  <c r="D6" i="5"/>
  <c r="J10" i="2" s="1"/>
  <c r="E37" i="5"/>
  <c r="E6" i="5" s="1"/>
  <c r="K10" i="2" s="1"/>
  <c r="D7" i="6"/>
  <c r="E38" i="6"/>
  <c r="E7" i="6" s="1"/>
  <c r="I12" i="2" s="1"/>
  <c r="D6" i="6"/>
  <c r="E37" i="6"/>
  <c r="E6" i="6" s="1"/>
  <c r="E34" i="6"/>
  <c r="E3" i="6" s="1"/>
  <c r="E36" i="6"/>
  <c r="E5" i="6" s="1"/>
  <c r="I8" i="2" s="1"/>
  <c r="D5" i="6"/>
  <c r="D4" i="6"/>
  <c r="E35" i="6"/>
  <c r="E4" i="6" s="1"/>
  <c r="I6" i="2" s="1"/>
  <c r="E38" i="7"/>
  <c r="E7" i="7" s="1"/>
  <c r="G12" i="2" s="1"/>
  <c r="D7" i="7"/>
  <c r="D6" i="7"/>
  <c r="E37" i="7"/>
  <c r="E6" i="7" s="1"/>
  <c r="E36" i="7"/>
  <c r="E5" i="7" s="1"/>
  <c r="G8" i="2" s="1"/>
  <c r="D4" i="7"/>
  <c r="E35" i="7"/>
  <c r="E4" i="7" s="1"/>
  <c r="E34" i="7"/>
  <c r="E3" i="7" s="1"/>
  <c r="D3" i="7"/>
  <c r="E37" i="1"/>
  <c r="E36" i="1"/>
  <c r="E35" i="1"/>
  <c r="K52" i="2"/>
  <c r="K48" i="2"/>
  <c r="K44" i="2"/>
  <c r="K34" i="2"/>
  <c r="K30" i="2"/>
  <c r="K26" i="2"/>
  <c r="K22" i="2"/>
  <c r="K57" i="2"/>
  <c r="K23" i="2"/>
  <c r="K50" i="2"/>
  <c r="K46" i="2"/>
  <c r="K32" i="2"/>
  <c r="K20" i="2"/>
  <c r="K59" i="2"/>
  <c r="K55" i="2"/>
  <c r="K51" i="2"/>
  <c r="K47" i="2"/>
  <c r="K43" i="2"/>
  <c r="K39" i="2"/>
  <c r="K29" i="2"/>
  <c r="K21" i="2"/>
  <c r="I51" i="2"/>
  <c r="I49" i="2"/>
  <c r="I47" i="2"/>
  <c r="I45" i="2"/>
  <c r="I27" i="2"/>
  <c r="I23" i="2"/>
  <c r="I58" i="2"/>
  <c r="I56" i="2"/>
  <c r="I54" i="2"/>
  <c r="I50" i="2"/>
  <c r="I42" i="2"/>
  <c r="I40" i="2"/>
  <c r="I38" i="2"/>
  <c r="I36" i="2"/>
  <c r="I28" i="2"/>
  <c r="I24" i="2"/>
  <c r="I22" i="2"/>
  <c r="I20" i="2"/>
  <c r="I18" i="2"/>
  <c r="I16" i="2"/>
  <c r="I14" i="2"/>
  <c r="G58" i="2"/>
  <c r="G54" i="2"/>
  <c r="G50" i="2"/>
  <c r="G42" i="2"/>
  <c r="G38" i="2"/>
  <c r="G36" i="2"/>
  <c r="G28" i="2"/>
  <c r="G24" i="2"/>
  <c r="G20" i="2"/>
  <c r="G18" i="2"/>
  <c r="G53" i="2"/>
  <c r="G49" i="2"/>
  <c r="G31" i="2"/>
  <c r="G27" i="2"/>
  <c r="G56" i="2"/>
  <c r="G40" i="2"/>
  <c r="G16" i="2"/>
  <c r="G14" i="2"/>
  <c r="G51" i="2"/>
  <c r="G47" i="2"/>
  <c r="G33" i="2"/>
  <c r="H31" i="2" l="1"/>
  <c r="H30" i="2"/>
  <c r="F11" i="2"/>
  <c r="F10" i="2"/>
  <c r="F49" i="2"/>
  <c r="F48" i="2"/>
  <c r="H33" i="2"/>
  <c r="H32" i="2"/>
  <c r="I34" i="2"/>
  <c r="K18" i="2"/>
  <c r="K40" i="2"/>
  <c r="K24" i="2"/>
  <c r="K36" i="2"/>
  <c r="K16" i="2"/>
  <c r="K8" i="2"/>
  <c r="H11" i="2"/>
  <c r="H10" i="2"/>
  <c r="H27" i="2"/>
  <c r="H26" i="2"/>
  <c r="H53" i="2"/>
  <c r="H52" i="2"/>
  <c r="H35" i="2"/>
  <c r="H34" i="2"/>
  <c r="I30" i="2"/>
  <c r="I52" i="2"/>
  <c r="H45" i="2"/>
  <c r="H44" i="2"/>
  <c r="I32" i="2"/>
  <c r="F35" i="2"/>
  <c r="F34" i="2"/>
  <c r="F45" i="2"/>
  <c r="F44" i="2"/>
  <c r="F33" i="2"/>
  <c r="F32" i="2"/>
  <c r="F27" i="2"/>
  <c r="F26" i="2"/>
  <c r="F23" i="2"/>
  <c r="F22" i="2"/>
  <c r="F47" i="2"/>
  <c r="F46" i="2"/>
  <c r="G34" i="2"/>
  <c r="F31" i="2"/>
  <c r="F30" i="2"/>
  <c r="F53" i="2"/>
  <c r="F52" i="2"/>
  <c r="G22" i="2"/>
  <c r="F5" i="2"/>
  <c r="F4" i="2"/>
  <c r="G44" i="2"/>
  <c r="K15" i="2"/>
  <c r="K11" i="2"/>
  <c r="J11" i="2"/>
  <c r="H12" i="2"/>
  <c r="H13" i="2"/>
  <c r="H8" i="2"/>
  <c r="H9" i="2"/>
  <c r="H6" i="2"/>
  <c r="H7" i="2"/>
  <c r="F6" i="2"/>
  <c r="F7" i="2"/>
  <c r="F12" i="2"/>
  <c r="F13" i="2"/>
  <c r="G6" i="2"/>
  <c r="I11" i="2"/>
  <c r="G5" i="2"/>
  <c r="G4" i="2"/>
  <c r="G13" i="2"/>
  <c r="G10" i="2"/>
  <c r="G9" i="2"/>
  <c r="G7" i="2"/>
  <c r="I5" i="2"/>
  <c r="I10" i="2"/>
  <c r="I9" i="2"/>
  <c r="I7" i="2"/>
  <c r="I4" i="2"/>
  <c r="I13" i="2"/>
  <c r="G11" i="2"/>
  <c r="K31" i="1"/>
  <c r="C62" i="2" s="1"/>
  <c r="C61" i="2" l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M31" i="4"/>
  <c r="L31" i="4"/>
  <c r="M30" i="4"/>
  <c r="L30" i="4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7" i="4"/>
  <c r="L7" i="4"/>
  <c r="M6" i="4"/>
  <c r="P6" i="4" s="1"/>
  <c r="L6" i="4"/>
  <c r="M5" i="4"/>
  <c r="L5" i="4"/>
  <c r="M4" i="4"/>
  <c r="L4" i="4"/>
  <c r="O24" i="4" l="1"/>
  <c r="P8" i="4"/>
  <c r="P12" i="4"/>
  <c r="P14" i="4"/>
  <c r="P30" i="4"/>
  <c r="P4" i="4"/>
  <c r="O10" i="4"/>
  <c r="O12" i="4"/>
  <c r="O14" i="4"/>
  <c r="O18" i="4"/>
  <c r="O20" i="4"/>
  <c r="O22" i="4"/>
  <c r="O6" i="4"/>
  <c r="P18" i="4"/>
  <c r="P22" i="4"/>
  <c r="P26" i="4"/>
  <c r="O4" i="4"/>
  <c r="P10" i="4"/>
  <c r="O16" i="4"/>
  <c r="P24" i="4"/>
  <c r="O8" i="4"/>
  <c r="P16" i="4"/>
  <c r="P20" i="4"/>
  <c r="O26" i="4"/>
  <c r="O28" i="4"/>
  <c r="O30" i="4"/>
  <c r="P28" i="4"/>
  <c r="D12" i="1" l="1"/>
  <c r="D23" i="2" s="1"/>
  <c r="D23" i="1"/>
  <c r="D45" i="2" s="1"/>
  <c r="D13" i="1"/>
  <c r="D11" i="1"/>
  <c r="D25" i="2" l="1"/>
  <c r="D24" i="2"/>
  <c r="D21" i="2"/>
  <c r="D20" i="2"/>
  <c r="D24" i="1"/>
  <c r="D47" i="2" s="1"/>
  <c r="D14" i="1"/>
  <c r="D27" i="2" s="1"/>
  <c r="D22" i="1"/>
  <c r="D3" i="1"/>
  <c r="D43" i="2" l="1"/>
  <c r="D42" i="2"/>
  <c r="D4" i="2"/>
  <c r="L4" i="2" s="1"/>
  <c r="D5" i="2"/>
  <c r="L5" i="2" s="1"/>
  <c r="D4" i="1"/>
  <c r="D7" i="2" s="1"/>
  <c r="L7" i="2" s="1"/>
  <c r="L6" i="2"/>
  <c r="O4" i="2" l="1"/>
  <c r="O6" i="2"/>
  <c r="D15" i="1"/>
  <c r="D5" i="1"/>
  <c r="D29" i="2" l="1"/>
  <c r="D28" i="2"/>
  <c r="D9" i="2"/>
  <c r="L9" i="2" s="1"/>
  <c r="D8" i="2"/>
  <c r="L8" i="2" s="1"/>
  <c r="D6" i="1"/>
  <c r="D16" i="1"/>
  <c r="D31" i="2" s="1"/>
  <c r="D25" i="1"/>
  <c r="D49" i="2" s="1"/>
  <c r="O8" i="2" l="1"/>
  <c r="D10" i="2"/>
  <c r="L10" i="2" s="1"/>
  <c r="D11" i="2"/>
  <c r="L11" i="2" s="1"/>
  <c r="D26" i="1"/>
  <c r="D7" i="1"/>
  <c r="D17" i="1"/>
  <c r="D33" i="2" s="1"/>
  <c r="D51" i="2" l="1"/>
  <c r="D50" i="2"/>
  <c r="D13" i="2"/>
  <c r="L13" i="2" s="1"/>
  <c r="D12" i="2"/>
  <c r="L12" i="2" s="1"/>
  <c r="O10" i="2"/>
  <c r="D27" i="1"/>
  <c r="D53" i="2" s="1"/>
  <c r="D8" i="1"/>
  <c r="D18" i="1"/>
  <c r="D35" i="2" s="1"/>
  <c r="D15" i="2" l="1"/>
  <c r="L15" i="2" s="1"/>
  <c r="D14" i="2"/>
  <c r="L14" i="2" s="1"/>
  <c r="O12" i="2"/>
  <c r="L21" i="2"/>
  <c r="D28" i="1"/>
  <c r="D19" i="1"/>
  <c r="E8" i="1"/>
  <c r="O14" i="2" l="1"/>
  <c r="D55" i="2"/>
  <c r="D54" i="2"/>
  <c r="D37" i="2"/>
  <c r="D36" i="2"/>
  <c r="L22" i="2"/>
  <c r="D9" i="1"/>
  <c r="D29" i="1"/>
  <c r="L20" i="2"/>
  <c r="D17" i="2" l="1"/>
  <c r="L17" i="2" s="1"/>
  <c r="D16" i="2"/>
  <c r="L16" i="2" s="1"/>
  <c r="D57" i="2"/>
  <c r="D56" i="2"/>
  <c r="O20" i="2"/>
  <c r="D20" i="1"/>
  <c r="D10" i="1"/>
  <c r="D30" i="1"/>
  <c r="L23" i="2"/>
  <c r="D39" i="2" l="1"/>
  <c r="D38" i="2"/>
  <c r="D19" i="2"/>
  <c r="L19" i="2" s="1"/>
  <c r="D18" i="2"/>
  <c r="L18" i="2" s="1"/>
  <c r="O16" i="2"/>
  <c r="D59" i="2"/>
  <c r="D58" i="2"/>
  <c r="O22" i="2"/>
  <c r="L25" i="2"/>
  <c r="D21" i="1"/>
  <c r="L24" i="2"/>
  <c r="D41" i="2" l="1"/>
  <c r="D40" i="2"/>
  <c r="O18" i="2"/>
  <c r="E24" i="1"/>
  <c r="E13" i="1"/>
  <c r="O24" i="2"/>
  <c r="E21" i="1"/>
  <c r="L27" i="2"/>
  <c r="E3" i="1" l="1"/>
  <c r="E22" i="1"/>
  <c r="E16" i="1"/>
  <c r="E15" i="1"/>
  <c r="E10" i="1"/>
  <c r="E9" i="1"/>
  <c r="E7" i="1"/>
  <c r="E13" i="2" s="1"/>
  <c r="M13" i="2" s="1"/>
  <c r="E29" i="1"/>
  <c r="E5" i="1"/>
  <c r="E9" i="2" s="1"/>
  <c r="M9" i="2" s="1"/>
  <c r="E28" i="1"/>
  <c r="E30" i="1"/>
  <c r="E12" i="1"/>
  <c r="E20" i="1"/>
  <c r="E25" i="1"/>
  <c r="E17" i="1"/>
  <c r="E11" i="1"/>
  <c r="E23" i="1"/>
  <c r="E6" i="1"/>
  <c r="E10" i="2" s="1"/>
  <c r="M10" i="2" s="1"/>
  <c r="E19" i="1"/>
  <c r="E14" i="1"/>
  <c r="E4" i="1"/>
  <c r="E7" i="2" s="1"/>
  <c r="M7" i="2" s="1"/>
  <c r="E18" i="1"/>
  <c r="E26" i="1"/>
  <c r="E27" i="1"/>
  <c r="L29" i="2"/>
  <c r="L26" i="2"/>
  <c r="E4" i="2" l="1"/>
  <c r="M4" i="2" s="1"/>
  <c r="E11" i="2"/>
  <c r="M11" i="2" s="1"/>
  <c r="P10" i="2" s="1"/>
  <c r="E12" i="2"/>
  <c r="M12" i="2" s="1"/>
  <c r="P12" i="2" s="1"/>
  <c r="E8" i="2"/>
  <c r="M8" i="2" s="1"/>
  <c r="P8" i="2" s="1"/>
  <c r="E6" i="2"/>
  <c r="M6" i="2" s="1"/>
  <c r="P6" i="2" s="1"/>
  <c r="E5" i="2"/>
  <c r="M5" i="2" s="1"/>
  <c r="E43" i="2"/>
  <c r="E27" i="2"/>
  <c r="M27" i="2" s="1"/>
  <c r="E18" i="2"/>
  <c r="M18" i="2" s="1"/>
  <c r="E56" i="2"/>
  <c r="E52" i="2"/>
  <c r="E48" i="2"/>
  <c r="E32" i="2"/>
  <c r="E44" i="2"/>
  <c r="E37" i="2"/>
  <c r="E25" i="2"/>
  <c r="M25" i="2" s="1"/>
  <c r="E16" i="2"/>
  <c r="M16" i="2" s="1"/>
  <c r="E40" i="2"/>
  <c r="E46" i="2"/>
  <c r="E39" i="2"/>
  <c r="E30" i="2"/>
  <c r="E57" i="2"/>
  <c r="E53" i="2"/>
  <c r="E49" i="2"/>
  <c r="E42" i="2"/>
  <c r="E36" i="2"/>
  <c r="E23" i="2"/>
  <c r="M23" i="2" s="1"/>
  <c r="E28" i="2"/>
  <c r="E19" i="2"/>
  <c r="M19" i="2" s="1"/>
  <c r="E26" i="2"/>
  <c r="M26" i="2" s="1"/>
  <c r="E31" i="2"/>
  <c r="E33" i="2"/>
  <c r="E21" i="2"/>
  <c r="M21" i="2" s="1"/>
  <c r="E14" i="2"/>
  <c r="M14" i="2" s="1"/>
  <c r="E58" i="2"/>
  <c r="E54" i="2"/>
  <c r="E50" i="2"/>
  <c r="E45" i="2"/>
  <c r="E38" i="2"/>
  <c r="E20" i="2"/>
  <c r="M20" i="2" s="1"/>
  <c r="E35" i="2"/>
  <c r="E24" i="2"/>
  <c r="M24" i="2" s="1"/>
  <c r="E59" i="2"/>
  <c r="E55" i="2"/>
  <c r="E51" i="2"/>
  <c r="E47" i="2"/>
  <c r="E41" i="2"/>
  <c r="E29" i="2"/>
  <c r="M29" i="2" s="1"/>
  <c r="E17" i="2"/>
  <c r="M17" i="2" s="1"/>
  <c r="E34" i="2"/>
  <c r="E22" i="2"/>
  <c r="M22" i="2" s="1"/>
  <c r="E15" i="2"/>
  <c r="M15" i="2" s="1"/>
  <c r="O26" i="2"/>
  <c r="L30" i="2"/>
  <c r="M30" i="2" s="1"/>
  <c r="L28" i="2"/>
  <c r="M28" i="2" l="1"/>
  <c r="P24" i="2"/>
  <c r="P14" i="2"/>
  <c r="P18" i="2"/>
  <c r="P16" i="2"/>
  <c r="P22" i="2"/>
  <c r="P20" i="2"/>
  <c r="P26" i="2"/>
  <c r="P4" i="2"/>
  <c r="O28" i="2"/>
  <c r="L33" i="2"/>
  <c r="M33" i="2" s="1"/>
  <c r="L31" i="2"/>
  <c r="M31" i="2" s="1"/>
  <c r="P28" i="2" l="1"/>
  <c r="O30" i="2"/>
  <c r="P30" i="2" s="1"/>
  <c r="L32" i="2"/>
  <c r="M32" i="2" s="1"/>
  <c r="O32" i="2" l="1"/>
  <c r="P32" i="2" s="1"/>
  <c r="L34" i="2"/>
  <c r="M34" i="2" s="1"/>
  <c r="L35" i="2" l="1"/>
  <c r="M35" i="2" s="1"/>
  <c r="O34" i="2" l="1"/>
  <c r="P34" i="2" s="1"/>
  <c r="L36" i="2"/>
  <c r="M36" i="2" s="1"/>
  <c r="L37" i="2" l="1"/>
  <c r="M37" i="2" s="1"/>
  <c r="O36" i="2" l="1"/>
  <c r="P36" i="2" s="1"/>
  <c r="L38" i="2" l="1"/>
  <c r="M38" i="2" s="1"/>
  <c r="L39" i="2" l="1"/>
  <c r="M39" i="2" s="1"/>
  <c r="O38" i="2" l="1"/>
  <c r="P38" i="2" s="1"/>
  <c r="L40" i="2"/>
  <c r="M40" i="2" s="1"/>
  <c r="L41" i="2" l="1"/>
  <c r="M41" i="2" s="1"/>
  <c r="O40" i="2" l="1"/>
  <c r="P40" i="2" s="1"/>
  <c r="L54" i="2" l="1"/>
  <c r="M54" i="2" s="1"/>
  <c r="L55" i="2" l="1"/>
  <c r="M55" i="2" s="1"/>
  <c r="L57" i="2"/>
  <c r="M57" i="2" s="1"/>
  <c r="O54" i="2" l="1"/>
  <c r="P54" i="2" s="1"/>
  <c r="L56" i="2"/>
  <c r="M56" i="2" s="1"/>
  <c r="L59" i="2"/>
  <c r="M59" i="2" s="1"/>
  <c r="O56" i="2" l="1"/>
  <c r="P56" i="2" s="1"/>
  <c r="L58" i="2"/>
  <c r="M58" i="2" s="1"/>
  <c r="O58" i="2" l="1"/>
  <c r="P58" i="2" s="1"/>
  <c r="L42" i="2" l="1"/>
  <c r="M42" i="2" s="1"/>
  <c r="L43" i="2" l="1"/>
  <c r="M43" i="2" s="1"/>
  <c r="O42" i="2" l="1"/>
  <c r="P42" i="2" s="1"/>
  <c r="L44" i="2"/>
  <c r="M44" i="2" s="1"/>
  <c r="L45" i="2" l="1"/>
  <c r="M45" i="2" s="1"/>
  <c r="O44" i="2" l="1"/>
  <c r="P44" i="2" s="1"/>
  <c r="L46" i="2"/>
  <c r="M46" i="2" s="1"/>
  <c r="L47" i="2" l="1"/>
  <c r="M47" i="2" s="1"/>
  <c r="O46" i="2" l="1"/>
  <c r="P46" i="2" s="1"/>
  <c r="L48" i="2"/>
  <c r="M48" i="2" s="1"/>
  <c r="L49" i="2" l="1"/>
  <c r="M49" i="2" s="1"/>
  <c r="O48" i="2" l="1"/>
  <c r="P48" i="2" s="1"/>
  <c r="L50" i="2"/>
  <c r="M50" i="2" s="1"/>
  <c r="L51" i="2" l="1"/>
  <c r="M51" i="2" s="1"/>
  <c r="O50" i="2" l="1"/>
  <c r="P50" i="2" s="1"/>
  <c r="L53" i="2"/>
  <c r="M53" i="2" s="1"/>
  <c r="L52" i="2"/>
  <c r="M52" i="2" s="1"/>
  <c r="Q50" i="2" l="1"/>
  <c r="O52" i="2"/>
  <c r="P52" i="2" s="1"/>
  <c r="Q46" i="2" s="1"/>
  <c r="Q42" i="2" l="1"/>
  <c r="Q44" i="2"/>
  <c r="Q52" i="2"/>
  <c r="Q34" i="2"/>
  <c r="Q36" i="2"/>
  <c r="Q56" i="2"/>
  <c r="Q38" i="2"/>
  <c r="Q54" i="2"/>
  <c r="Q26" i="2"/>
  <c r="Q8" i="2"/>
  <c r="Q40" i="2"/>
  <c r="Q4" i="2"/>
  <c r="Q30" i="2"/>
  <c r="Q58" i="2"/>
  <c r="Q18" i="2"/>
  <c r="Q16" i="2"/>
  <c r="Q22" i="2"/>
  <c r="Q10" i="2"/>
  <c r="Q6" i="2"/>
  <c r="Q14" i="2"/>
  <c r="Q20" i="2"/>
  <c r="Q12" i="2"/>
  <c r="Q28" i="2"/>
</calcChain>
</file>

<file path=xl/sharedStrings.xml><?xml version="1.0" encoding="utf-8"?>
<sst xmlns="http://schemas.openxmlformats.org/spreadsheetml/2006/main" count="390" uniqueCount="150">
  <si>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</si>
  <si>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</si>
  <si>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</si>
  <si>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</si>
  <si>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</si>
  <si>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</si>
  <si>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</si>
  <si>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</si>
  <si>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</si>
  <si>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</si>
  <si>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</si>
  <si>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</si>
  <si>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</si>
  <si>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</si>
  <si>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</si>
  <si>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</si>
  <si>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</si>
  <si>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</si>
  <si>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</si>
  <si>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</si>
  <si>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</si>
  <si>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</si>
  <si>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</si>
  <si>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</si>
  <si>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</si>
  <si>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</si>
  <si>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</si>
  <si>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</si>
  <si>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</si>
  <si>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</si>
  <si>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</si>
  <si>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</si>
  <si>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</si>
  <si>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</si>
  <si>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</si>
  <si>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</si>
  <si>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</si>
  <si>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</si>
  <si>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</si>
  <si>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</si>
  <si>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</si>
  <si>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</si>
  <si>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</si>
  <si>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</si>
  <si>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</si>
  <si>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</si>
  <si>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</si>
  <si>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</si>
  <si>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</si>
  <si>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</si>
  <si>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</si>
  <si>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</si>
  <si>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</si>
  <si>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</si>
  <si>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</si>
  <si>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</si>
  <si>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</si>
  <si>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</si>
  <si>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</si>
  <si>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</si>
  <si>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</si>
  <si>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</si>
  <si>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</si>
  <si>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</si>
  <si>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жерех</t>
  </si>
  <si>
    <t>голавль</t>
  </si>
  <si>
    <t>Регистрационный лист</t>
  </si>
  <si>
    <t>Команда</t>
  </si>
  <si>
    <t>Спортсмен</t>
  </si>
  <si>
    <t>Стартовая зона</t>
  </si>
  <si>
    <t>Страховка</t>
  </si>
  <si>
    <t>2 этап Чемпионата РБ по спортивной ловле рыбы спиннингом с берега</t>
  </si>
  <si>
    <t>Количество команд:</t>
  </si>
  <si>
    <t>Alutech Team</t>
  </si>
  <si>
    <t>Pike Death TEAM</t>
  </si>
  <si>
    <t>Bass Hunters</t>
  </si>
  <si>
    <t>FISHINGSTOCK BELARUS</t>
  </si>
  <si>
    <t>Gefest</t>
  </si>
  <si>
    <t>Bona Кобрин</t>
  </si>
  <si>
    <t>Perch Legends</t>
  </si>
  <si>
    <t>Bait Breath Team</t>
  </si>
  <si>
    <t>FishUp Team</t>
  </si>
  <si>
    <t>Amateurs</t>
  </si>
  <si>
    <t>RockFish</t>
  </si>
  <si>
    <t>ASpinnTeam</t>
  </si>
  <si>
    <t>Fanatic Belarus</t>
  </si>
  <si>
    <t>SB-FISHING</t>
  </si>
  <si>
    <t>Фарватер</t>
  </si>
  <si>
    <t>Old Roads Fishing</t>
  </si>
  <si>
    <t>Dream Team</t>
  </si>
  <si>
    <t>UL Hooligans</t>
  </si>
  <si>
    <t>Black River Team</t>
  </si>
  <si>
    <t>XULi-Uli</t>
  </si>
  <si>
    <t xml:space="preserve">Купрейчик Сергей </t>
  </si>
  <si>
    <t xml:space="preserve">Янкович Сергей </t>
  </si>
  <si>
    <t>Круглянин Сергей</t>
  </si>
  <si>
    <t>Ставер Дмитрий</t>
  </si>
  <si>
    <t xml:space="preserve">Сенчуров Иван </t>
  </si>
  <si>
    <t xml:space="preserve">Вычиков Павел </t>
  </si>
  <si>
    <t xml:space="preserve">Кириевский Андрей </t>
  </si>
  <si>
    <t xml:space="preserve">Шевко Виталий </t>
  </si>
  <si>
    <t xml:space="preserve">Чижонок Сергей </t>
  </si>
  <si>
    <t xml:space="preserve">Строк Павел </t>
  </si>
  <si>
    <t xml:space="preserve">Непомнящий Виктор </t>
  </si>
  <si>
    <t xml:space="preserve">Золотарь Андрей </t>
  </si>
  <si>
    <t xml:space="preserve">Саган Сергей </t>
  </si>
  <si>
    <t xml:space="preserve">Радчук Юрий </t>
  </si>
  <si>
    <t xml:space="preserve">Марковский Максим </t>
  </si>
  <si>
    <t xml:space="preserve">Барташук Александр </t>
  </si>
  <si>
    <t xml:space="preserve">Баранок Артём </t>
  </si>
  <si>
    <t xml:space="preserve">Пожарский Константин </t>
  </si>
  <si>
    <t xml:space="preserve">Лабанок Александр </t>
  </si>
  <si>
    <t xml:space="preserve">Каменец  Алексей </t>
  </si>
  <si>
    <t xml:space="preserve">Бахур Александр </t>
  </si>
  <si>
    <t xml:space="preserve">Зубко Сергей </t>
  </si>
  <si>
    <t xml:space="preserve">Волосевич Виталий </t>
  </si>
  <si>
    <t xml:space="preserve">Крук Денис </t>
  </si>
  <si>
    <t xml:space="preserve">Куликовский Виталий </t>
  </si>
  <si>
    <t xml:space="preserve">Соколов Кирилл </t>
  </si>
  <si>
    <t xml:space="preserve">Лазарчик Евгений </t>
  </si>
  <si>
    <t xml:space="preserve">Силивончик Павел </t>
  </si>
  <si>
    <t xml:space="preserve">Ананич Геннадий </t>
  </si>
  <si>
    <t>Нугуманов Артём</t>
  </si>
  <si>
    <t>Вашкевич Александр</t>
  </si>
  <si>
    <t xml:space="preserve">Рулинский Александр </t>
  </si>
  <si>
    <t xml:space="preserve">Шевчук Дмитрий </t>
  </si>
  <si>
    <t xml:space="preserve">Болбас Тимофей </t>
  </si>
  <si>
    <t xml:space="preserve">Сапроненков Евгений </t>
  </si>
  <si>
    <t xml:space="preserve">Цыганок Михаил </t>
  </si>
  <si>
    <t xml:space="preserve">Попельский Максим </t>
  </si>
  <si>
    <t xml:space="preserve">Синовец Роман </t>
  </si>
  <si>
    <t xml:space="preserve">Чернышёв Егор </t>
  </si>
  <si>
    <t xml:space="preserve">Золотухин Александр </t>
  </si>
  <si>
    <t xml:space="preserve">Тысевич Сергей </t>
  </si>
  <si>
    <t>Дешкевич Виталий</t>
  </si>
  <si>
    <t>Уютов Кирилл</t>
  </si>
  <si>
    <t>Ворон Павел</t>
  </si>
  <si>
    <t>Рабушко Василий</t>
  </si>
  <si>
    <t xml:space="preserve">Бойко Сергей </t>
  </si>
  <si>
    <t xml:space="preserve">Микулов Владимир </t>
  </si>
  <si>
    <t xml:space="preserve">Бычик Роман </t>
  </si>
  <si>
    <t xml:space="preserve">Мартынчук Михаил </t>
  </si>
  <si>
    <t xml:space="preserve">Лавренчук Станислав </t>
  </si>
  <si>
    <t xml:space="preserve">Дубровский Вадим </t>
  </si>
  <si>
    <t>Кооператив Хищник</t>
  </si>
  <si>
    <t xml:space="preserve">Сницкий Виктор </t>
  </si>
  <si>
    <t xml:space="preserve">Сницкий Владимир </t>
  </si>
  <si>
    <t>Б</t>
  </si>
  <si>
    <t>А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</si>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</sst>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5" xfId="0" applyFont="1" applyBorder="1" applyAlignment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4" fillId="0" borderId="5" xfId="0" applyFont="1" applyBorder="1"/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9" fillId="0" borderId="0" xfId="0" applyFont="1" applyFill="1" applyBorder="1"/>
    <xf numFmtId="164" fontId="4" fillId="0" borderId="0" xfId="0" applyNumberFormat="1" applyFont="1" applyFill="1" applyAlignment="1">
      <alignment horizontal="left"/>
    </xf>
    <xf numFmtId="0" fontId="4" fillId="0" borderId="1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/>
    <xf numFmtId="0" fontId="3" fillId="0" borderId="0" xfId="0" applyFont="1" applyFill="1"/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4" fillId="0" borderId="11" xfId="0" applyFont="1" applyBorder="1" applyAlignment="1"/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4" fillId="0" borderId="10" xfId="0" applyFont="1" applyFill="1" applyBorder="1" applyAlignment="1">
      <alignment horizontal="center" vertical="center"/>
    </xf>
    <xf numFmtId="0" fontId="9" fillId="0" borderId="11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</cellXfs>
  <cellStyles count="2">
    <cellStyle name="Heading 4" xfId="1"/>
    <cellStyle name="Обычный" xfId="0" builtinId="0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28"/>
      <tableStyleElement type="headerRow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26" dataDxfId="25" tableBorderDxfId="24">
  <autoFilter ref="C1:C31"/>
  <tableColumns count="1">
    <tableColumn id="1" name="Участники" dataDxfId="2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zoomScale="85" zoomScaleNormal="85" workbookViewId="0">
      <selection activeCell="C68" sqref="C68"/>
    </sheetView>
  </sheetViews>
  <sheetFormatPr defaultRowHeight="15.75" x14ac:dyDescent="0.25"/>
  <cols>
    <col min="1" max="1" width="3.42578125" style="45" customWidth="1"/>
    <col min="2" max="2" width="29.140625" style="45" customWidth="1"/>
    <col min="3" max="3" width="33.28515625" style="45" customWidth="1"/>
    <col min="4" max="4" width="12.7109375" style="45" customWidth="1"/>
    <col min="5" max="5" width="11.85546875" style="45" customWidth="1"/>
    <col min="6" max="16384" width="9.140625" style="45"/>
  </cols>
  <sheetData>
    <row r="1" spans="1:5" x14ac:dyDescent="0.25">
      <c r="A1" s="43" t="s">
        <v>71</v>
      </c>
      <c r="B1" s="43"/>
      <c r="C1" s="43"/>
      <c r="D1" s="43"/>
      <c r="E1" s="44">
        <v>42560</v>
      </c>
    </row>
    <row r="2" spans="1:5" ht="16.5" thickBot="1" x14ac:dyDescent="0.3">
      <c r="A2" s="43" t="s">
        <v>66</v>
      </c>
      <c r="B2" s="43"/>
      <c r="C2" s="43"/>
      <c r="D2" s="43"/>
      <c r="E2" s="43"/>
    </row>
    <row r="3" spans="1:5" ht="28.5" customHeight="1" x14ac:dyDescent="0.25">
      <c r="A3" s="53" t="s">
        <v>26</v>
      </c>
      <c r="B3" s="46" t="s">
        <v>67</v>
      </c>
      <c r="C3" s="46" t="s">
        <v>68</v>
      </c>
      <c r="D3" s="47" t="s">
        <v>69</v>
      </c>
      <c r="E3" s="46" t="s">
        <v>70</v>
      </c>
    </row>
    <row r="4" spans="1:5" ht="10.5" customHeight="1" thickBot="1" x14ac:dyDescent="0.3">
      <c r="A4" s="54"/>
      <c r="B4" s="48"/>
      <c r="C4" s="48"/>
      <c r="D4" s="49"/>
      <c r="E4" s="48"/>
    </row>
    <row r="5" spans="1:5" ht="18" customHeight="1" x14ac:dyDescent="0.25">
      <c r="A5" s="28">
        <v>1</v>
      </c>
      <c r="B5" s="50" t="s">
        <v>73</v>
      </c>
      <c r="C5" s="29" t="s">
        <v>93</v>
      </c>
      <c r="D5" s="29" t="s">
        <v>147</v>
      </c>
      <c r="E5" s="42" t="s">
        <v>149</v>
      </c>
    </row>
    <row r="6" spans="1:5" ht="18" customHeight="1" x14ac:dyDescent="0.25">
      <c r="A6" s="32">
        <f t="shared" ref="A6:A60" si="0">A5+1</f>
        <v>2</v>
      </c>
      <c r="B6" s="50" t="s">
        <v>73</v>
      </c>
      <c r="C6" s="31" t="s">
        <v>94</v>
      </c>
      <c r="D6" s="31" t="s">
        <v>148</v>
      </c>
      <c r="E6" s="52" t="s">
        <v>149</v>
      </c>
    </row>
    <row r="7" spans="1:5" ht="18" customHeight="1" x14ac:dyDescent="0.25">
      <c r="A7" s="32">
        <f t="shared" si="0"/>
        <v>3</v>
      </c>
      <c r="B7" s="32" t="s">
        <v>74</v>
      </c>
      <c r="C7" s="33" t="s">
        <v>95</v>
      </c>
      <c r="D7" s="29" t="s">
        <v>147</v>
      </c>
      <c r="E7" s="52" t="s">
        <v>149</v>
      </c>
    </row>
    <row r="8" spans="1:5" ht="18" customHeight="1" x14ac:dyDescent="0.25">
      <c r="A8" s="32">
        <f t="shared" si="0"/>
        <v>4</v>
      </c>
      <c r="B8" s="32" t="s">
        <v>74</v>
      </c>
      <c r="C8" s="31" t="s">
        <v>96</v>
      </c>
      <c r="D8" s="31" t="s">
        <v>148</v>
      </c>
      <c r="E8" s="52" t="s">
        <v>149</v>
      </c>
    </row>
    <row r="9" spans="1:5" ht="18" customHeight="1" x14ac:dyDescent="0.25">
      <c r="A9" s="32">
        <f t="shared" si="0"/>
        <v>5</v>
      </c>
      <c r="B9" s="32" t="s">
        <v>13</v>
      </c>
      <c r="C9" s="33" t="s">
        <v>97</v>
      </c>
      <c r="D9" s="29" t="s">
        <v>148</v>
      </c>
      <c r="E9" s="52" t="s">
        <v>149</v>
      </c>
    </row>
    <row r="10" spans="1:5" ht="18" customHeight="1" x14ac:dyDescent="0.25">
      <c r="A10" s="32">
        <f t="shared" si="0"/>
        <v>6</v>
      </c>
      <c r="B10" s="32" t="s">
        <v>13</v>
      </c>
      <c r="C10" s="31" t="s">
        <v>98</v>
      </c>
      <c r="D10" s="31" t="s">
        <v>147</v>
      </c>
      <c r="E10" s="52" t="s">
        <v>149</v>
      </c>
    </row>
    <row r="11" spans="1:5" ht="18" customHeight="1" x14ac:dyDescent="0.25">
      <c r="A11" s="32">
        <f t="shared" si="0"/>
        <v>7</v>
      </c>
      <c r="B11" s="32" t="s">
        <v>75</v>
      </c>
      <c r="C11" s="31" t="s">
        <v>99</v>
      </c>
      <c r="D11" s="29" t="s">
        <v>147</v>
      </c>
      <c r="E11" s="52" t="s">
        <v>149</v>
      </c>
    </row>
    <row r="12" spans="1:5" ht="18" customHeight="1" x14ac:dyDescent="0.25">
      <c r="A12" s="32">
        <f t="shared" si="0"/>
        <v>8</v>
      </c>
      <c r="B12" s="32" t="s">
        <v>75</v>
      </c>
      <c r="C12" s="31" t="s">
        <v>100</v>
      </c>
      <c r="D12" s="31" t="s">
        <v>148</v>
      </c>
      <c r="E12" s="52" t="s">
        <v>149</v>
      </c>
    </row>
    <row r="13" spans="1:5" ht="18" customHeight="1" x14ac:dyDescent="0.25">
      <c r="A13" s="32">
        <f t="shared" si="0"/>
        <v>9</v>
      </c>
      <c r="B13" s="30" t="s">
        <v>43</v>
      </c>
      <c r="C13" s="31" t="s">
        <v>101</v>
      </c>
      <c r="D13" s="29" t="s">
        <v>148</v>
      </c>
      <c r="E13" s="52" t="s">
        <v>149</v>
      </c>
    </row>
    <row r="14" spans="1:5" ht="18" customHeight="1" x14ac:dyDescent="0.25">
      <c r="A14" s="32">
        <f t="shared" si="0"/>
        <v>10</v>
      </c>
      <c r="B14" s="30" t="s">
        <v>43</v>
      </c>
      <c r="C14" s="33" t="s">
        <v>102</v>
      </c>
      <c r="D14" s="31" t="s">
        <v>147</v>
      </c>
      <c r="E14" s="52" t="s">
        <v>149</v>
      </c>
    </row>
    <row r="15" spans="1:5" ht="18" customHeight="1" x14ac:dyDescent="0.25">
      <c r="A15" s="32">
        <f t="shared" si="0"/>
        <v>11</v>
      </c>
      <c r="B15" s="30" t="s">
        <v>76</v>
      </c>
      <c r="C15" s="32" t="s">
        <v>6</v>
      </c>
      <c r="D15" s="29" t="s">
        <v>148</v>
      </c>
      <c r="E15" s="52" t="s">
        <v>149</v>
      </c>
    </row>
    <row r="16" spans="1:5" ht="18" customHeight="1" x14ac:dyDescent="0.25">
      <c r="A16" s="32">
        <f t="shared" si="0"/>
        <v>12</v>
      </c>
      <c r="B16" s="30" t="s">
        <v>76</v>
      </c>
      <c r="C16" s="31" t="s">
        <v>20</v>
      </c>
      <c r="D16" s="31" t="s">
        <v>147</v>
      </c>
      <c r="E16" s="52" t="s">
        <v>149</v>
      </c>
    </row>
    <row r="17" spans="1:6" ht="18" customHeight="1" x14ac:dyDescent="0.25">
      <c r="A17" s="32">
        <f t="shared" si="0"/>
        <v>13</v>
      </c>
      <c r="B17" s="30" t="s">
        <v>5</v>
      </c>
      <c r="C17" s="31" t="s">
        <v>103</v>
      </c>
      <c r="D17" s="29" t="s">
        <v>148</v>
      </c>
      <c r="E17" s="52" t="s">
        <v>149</v>
      </c>
    </row>
    <row r="18" spans="1:6" ht="18" customHeight="1" x14ac:dyDescent="0.25">
      <c r="A18" s="32">
        <f t="shared" si="0"/>
        <v>14</v>
      </c>
      <c r="B18" s="30" t="s">
        <v>5</v>
      </c>
      <c r="C18" s="31" t="s">
        <v>104</v>
      </c>
      <c r="D18" s="31" t="s">
        <v>147</v>
      </c>
      <c r="E18" s="52" t="s">
        <v>149</v>
      </c>
    </row>
    <row r="19" spans="1:6" ht="18" customHeight="1" x14ac:dyDescent="0.25">
      <c r="A19" s="32">
        <f t="shared" si="0"/>
        <v>15</v>
      </c>
      <c r="B19" s="32" t="s">
        <v>77</v>
      </c>
      <c r="C19" s="33" t="s">
        <v>105</v>
      </c>
      <c r="D19" s="29" t="s">
        <v>148</v>
      </c>
      <c r="E19" s="52" t="s">
        <v>149</v>
      </c>
    </row>
    <row r="20" spans="1:6" ht="18" customHeight="1" x14ac:dyDescent="0.25">
      <c r="A20" s="32">
        <f t="shared" si="0"/>
        <v>16</v>
      </c>
      <c r="B20" s="32" t="s">
        <v>77</v>
      </c>
      <c r="C20" s="33" t="s">
        <v>106</v>
      </c>
      <c r="D20" s="31" t="s">
        <v>147</v>
      </c>
      <c r="E20" s="52" t="s">
        <v>149</v>
      </c>
    </row>
    <row r="21" spans="1:6" ht="18" customHeight="1" x14ac:dyDescent="0.25">
      <c r="A21" s="32">
        <f t="shared" si="0"/>
        <v>17</v>
      </c>
      <c r="B21" s="30" t="s">
        <v>78</v>
      </c>
      <c r="C21" s="33" t="s">
        <v>107</v>
      </c>
      <c r="D21" s="29" t="s">
        <v>148</v>
      </c>
      <c r="E21" s="52" t="s">
        <v>149</v>
      </c>
    </row>
    <row r="22" spans="1:6" ht="18" customHeight="1" x14ac:dyDescent="0.25">
      <c r="A22" s="32">
        <f t="shared" si="0"/>
        <v>18</v>
      </c>
      <c r="B22" s="30" t="s">
        <v>78</v>
      </c>
      <c r="C22" s="31" t="s">
        <v>108</v>
      </c>
      <c r="D22" s="31" t="s">
        <v>147</v>
      </c>
      <c r="E22" s="52" t="s">
        <v>149</v>
      </c>
    </row>
    <row r="23" spans="1:6" ht="18" customHeight="1" x14ac:dyDescent="0.25">
      <c r="A23" s="32">
        <f t="shared" si="0"/>
        <v>19</v>
      </c>
      <c r="B23" s="32" t="s">
        <v>48</v>
      </c>
      <c r="C23" s="33" t="s">
        <v>109</v>
      </c>
      <c r="D23" s="29" t="s">
        <v>147</v>
      </c>
      <c r="E23" s="52" t="s">
        <v>149</v>
      </c>
    </row>
    <row r="24" spans="1:6" ht="18" customHeight="1" x14ac:dyDescent="0.25">
      <c r="A24" s="32">
        <f t="shared" si="0"/>
        <v>20</v>
      </c>
      <c r="B24" s="32" t="s">
        <v>48</v>
      </c>
      <c r="C24" s="31" t="s">
        <v>110</v>
      </c>
      <c r="D24" s="31" t="s">
        <v>148</v>
      </c>
      <c r="E24" s="52" t="s">
        <v>149</v>
      </c>
    </row>
    <row r="25" spans="1:6" ht="18" customHeight="1" x14ac:dyDescent="0.25">
      <c r="A25" s="32">
        <f t="shared" si="0"/>
        <v>21</v>
      </c>
      <c r="B25" s="32" t="s">
        <v>79</v>
      </c>
      <c r="C25" s="33" t="s">
        <v>111</v>
      </c>
      <c r="D25" s="29" t="s">
        <v>148</v>
      </c>
      <c r="E25" s="52" t="s">
        <v>149</v>
      </c>
    </row>
    <row r="26" spans="1:6" ht="18" customHeight="1" x14ac:dyDescent="0.25">
      <c r="A26" s="32">
        <f t="shared" si="0"/>
        <v>22</v>
      </c>
      <c r="B26" s="32" t="s">
        <v>79</v>
      </c>
      <c r="C26" s="33" t="s">
        <v>112</v>
      </c>
      <c r="D26" s="31" t="s">
        <v>147</v>
      </c>
      <c r="E26" s="52" t="s">
        <v>149</v>
      </c>
      <c r="F26" s="107"/>
    </row>
    <row r="27" spans="1:6" ht="18" customHeight="1" x14ac:dyDescent="0.25">
      <c r="A27" s="32">
        <f t="shared" si="0"/>
        <v>23</v>
      </c>
      <c r="B27" s="32" t="s">
        <v>80</v>
      </c>
      <c r="C27" s="31" t="s">
        <v>113</v>
      </c>
      <c r="D27" s="29" t="s">
        <v>147</v>
      </c>
      <c r="E27" s="52" t="s">
        <v>149</v>
      </c>
    </row>
    <row r="28" spans="1:6" ht="18" customHeight="1" x14ac:dyDescent="0.25">
      <c r="A28" s="32">
        <f t="shared" si="0"/>
        <v>24</v>
      </c>
      <c r="B28" s="32" t="s">
        <v>80</v>
      </c>
      <c r="C28" s="31" t="s">
        <v>114</v>
      </c>
      <c r="D28" s="31" t="s">
        <v>148</v>
      </c>
      <c r="E28" s="52" t="s">
        <v>149</v>
      </c>
    </row>
    <row r="29" spans="1:6" ht="18" customHeight="1" x14ac:dyDescent="0.25">
      <c r="A29" s="32">
        <f t="shared" si="0"/>
        <v>25</v>
      </c>
      <c r="B29" s="32" t="s">
        <v>81</v>
      </c>
      <c r="C29" s="31" t="s">
        <v>115</v>
      </c>
      <c r="D29" s="29" t="s">
        <v>148</v>
      </c>
      <c r="E29" s="52" t="s">
        <v>149</v>
      </c>
    </row>
    <row r="30" spans="1:6" ht="18" customHeight="1" x14ac:dyDescent="0.25">
      <c r="A30" s="32">
        <f t="shared" si="0"/>
        <v>26</v>
      </c>
      <c r="B30" s="32" t="s">
        <v>81</v>
      </c>
      <c r="C30" s="33" t="s">
        <v>116</v>
      </c>
      <c r="D30" s="31" t="s">
        <v>147</v>
      </c>
      <c r="E30" s="52" t="s">
        <v>149</v>
      </c>
    </row>
    <row r="31" spans="1:6" ht="18" customHeight="1" x14ac:dyDescent="0.25">
      <c r="A31" s="32">
        <f t="shared" si="0"/>
        <v>27</v>
      </c>
      <c r="B31" s="30" t="s">
        <v>82</v>
      </c>
      <c r="C31" s="31" t="s">
        <v>117</v>
      </c>
      <c r="D31" s="29" t="s">
        <v>147</v>
      </c>
      <c r="E31" s="52" t="s">
        <v>149</v>
      </c>
    </row>
    <row r="32" spans="1:6" ht="18" customHeight="1" x14ac:dyDescent="0.25">
      <c r="A32" s="32">
        <f t="shared" si="0"/>
        <v>28</v>
      </c>
      <c r="B32" s="30" t="s">
        <v>82</v>
      </c>
      <c r="C32" s="33" t="s">
        <v>118</v>
      </c>
      <c r="D32" s="31" t="s">
        <v>148</v>
      </c>
      <c r="E32" s="52" t="s">
        <v>149</v>
      </c>
    </row>
    <row r="33" spans="1:5" ht="18" customHeight="1" x14ac:dyDescent="0.25">
      <c r="A33" s="32">
        <f t="shared" si="0"/>
        <v>29</v>
      </c>
      <c r="B33" s="30" t="s">
        <v>83</v>
      </c>
      <c r="C33" s="33" t="s">
        <v>119</v>
      </c>
      <c r="D33" s="29" t="s">
        <v>147</v>
      </c>
      <c r="E33" s="52" t="s">
        <v>149</v>
      </c>
    </row>
    <row r="34" spans="1:5" ht="18" customHeight="1" x14ac:dyDescent="0.25">
      <c r="A34" s="32">
        <f t="shared" si="0"/>
        <v>30</v>
      </c>
      <c r="B34" s="30" t="s">
        <v>83</v>
      </c>
      <c r="C34" s="33" t="s">
        <v>120</v>
      </c>
      <c r="D34" s="31" t="s">
        <v>148</v>
      </c>
      <c r="E34" s="52" t="s">
        <v>149</v>
      </c>
    </row>
    <row r="35" spans="1:5" ht="18" customHeight="1" x14ac:dyDescent="0.25">
      <c r="A35" s="32">
        <f t="shared" si="0"/>
        <v>31</v>
      </c>
      <c r="B35" s="32" t="s">
        <v>11</v>
      </c>
      <c r="C35" s="31" t="s">
        <v>121</v>
      </c>
      <c r="D35" s="29" t="s">
        <v>147</v>
      </c>
      <c r="E35" s="52" t="s">
        <v>149</v>
      </c>
    </row>
    <row r="36" spans="1:5" ht="18" customHeight="1" x14ac:dyDescent="0.25">
      <c r="A36" s="32">
        <f t="shared" si="0"/>
        <v>32</v>
      </c>
      <c r="B36" s="32" t="s">
        <v>11</v>
      </c>
      <c r="C36" s="31" t="s">
        <v>53</v>
      </c>
      <c r="D36" s="31" t="s">
        <v>148</v>
      </c>
      <c r="E36" s="52" t="s">
        <v>149</v>
      </c>
    </row>
    <row r="37" spans="1:5" ht="18" customHeight="1" x14ac:dyDescent="0.25">
      <c r="A37" s="32">
        <f t="shared" si="0"/>
        <v>33</v>
      </c>
      <c r="B37" s="30" t="s">
        <v>84</v>
      </c>
      <c r="C37" s="31" t="s">
        <v>122</v>
      </c>
      <c r="D37" s="29" t="s">
        <v>148</v>
      </c>
      <c r="E37" s="52" t="s">
        <v>149</v>
      </c>
    </row>
    <row r="38" spans="1:5" ht="18" customHeight="1" x14ac:dyDescent="0.25">
      <c r="A38" s="32">
        <f t="shared" si="0"/>
        <v>34</v>
      </c>
      <c r="B38" s="30" t="s">
        <v>84</v>
      </c>
      <c r="C38" s="31" t="s">
        <v>123</v>
      </c>
      <c r="D38" s="31" t="s">
        <v>147</v>
      </c>
      <c r="E38" s="52" t="s">
        <v>149</v>
      </c>
    </row>
    <row r="39" spans="1:5" ht="18" customHeight="1" x14ac:dyDescent="0.25">
      <c r="A39" s="32">
        <f t="shared" si="0"/>
        <v>35</v>
      </c>
      <c r="B39" s="32" t="s">
        <v>85</v>
      </c>
      <c r="C39" s="33" t="s">
        <v>124</v>
      </c>
      <c r="D39" s="29" t="s">
        <v>148</v>
      </c>
      <c r="E39" s="52" t="s">
        <v>149</v>
      </c>
    </row>
    <row r="40" spans="1:5" ht="18" customHeight="1" x14ac:dyDescent="0.25">
      <c r="A40" s="32">
        <f t="shared" si="0"/>
        <v>36</v>
      </c>
      <c r="B40" s="32" t="s">
        <v>85</v>
      </c>
      <c r="C40" s="33" t="s">
        <v>125</v>
      </c>
      <c r="D40" s="31" t="s">
        <v>147</v>
      </c>
      <c r="E40" s="52" t="s">
        <v>149</v>
      </c>
    </row>
    <row r="41" spans="1:5" ht="18" customHeight="1" x14ac:dyDescent="0.25">
      <c r="A41" s="32">
        <f t="shared" si="0"/>
        <v>37</v>
      </c>
      <c r="B41" s="30" t="s">
        <v>86</v>
      </c>
      <c r="C41" s="31" t="s">
        <v>126</v>
      </c>
      <c r="D41" s="29" t="s">
        <v>148</v>
      </c>
      <c r="E41" s="52" t="s">
        <v>149</v>
      </c>
    </row>
    <row r="42" spans="1:5" ht="18" customHeight="1" x14ac:dyDescent="0.25">
      <c r="A42" s="32">
        <f t="shared" si="0"/>
        <v>38</v>
      </c>
      <c r="B42" s="30" t="s">
        <v>86</v>
      </c>
      <c r="C42" s="31" t="s">
        <v>127</v>
      </c>
      <c r="D42" s="31" t="s">
        <v>147</v>
      </c>
      <c r="E42" s="52" t="s">
        <v>149</v>
      </c>
    </row>
    <row r="43" spans="1:5" x14ac:dyDescent="0.25">
      <c r="A43" s="32">
        <f t="shared" si="0"/>
        <v>39</v>
      </c>
      <c r="B43" s="32" t="s">
        <v>87</v>
      </c>
      <c r="C43" s="33" t="s">
        <v>128</v>
      </c>
      <c r="D43" s="29" t="s">
        <v>148</v>
      </c>
      <c r="E43" s="52" t="s">
        <v>149</v>
      </c>
    </row>
    <row r="44" spans="1:5" x14ac:dyDescent="0.25">
      <c r="A44" s="32">
        <f t="shared" si="0"/>
        <v>40</v>
      </c>
      <c r="B44" s="32" t="s">
        <v>87</v>
      </c>
      <c r="C44" s="33" t="s">
        <v>129</v>
      </c>
      <c r="D44" s="31" t="s">
        <v>147</v>
      </c>
      <c r="E44" s="52" t="s">
        <v>149</v>
      </c>
    </row>
    <row r="45" spans="1:5" x14ac:dyDescent="0.25">
      <c r="A45" s="32">
        <f t="shared" si="0"/>
        <v>41</v>
      </c>
      <c r="B45" s="32" t="s">
        <v>88</v>
      </c>
      <c r="C45" s="31" t="s">
        <v>130</v>
      </c>
      <c r="D45" s="29" t="s">
        <v>147</v>
      </c>
      <c r="E45" s="52" t="s">
        <v>149</v>
      </c>
    </row>
    <row r="46" spans="1:5" x14ac:dyDescent="0.25">
      <c r="A46" s="32">
        <f t="shared" si="0"/>
        <v>42</v>
      </c>
      <c r="B46" s="32" t="s">
        <v>88</v>
      </c>
      <c r="C46" s="31" t="s">
        <v>131</v>
      </c>
      <c r="D46" s="31" t="s">
        <v>148</v>
      </c>
      <c r="E46" s="52" t="s">
        <v>149</v>
      </c>
    </row>
    <row r="47" spans="1:5" x14ac:dyDescent="0.25">
      <c r="A47" s="32">
        <f t="shared" si="0"/>
        <v>43</v>
      </c>
      <c r="B47" s="30" t="s">
        <v>89</v>
      </c>
      <c r="C47" s="31" t="s">
        <v>132</v>
      </c>
      <c r="D47" s="29" t="s">
        <v>147</v>
      </c>
      <c r="E47" s="52" t="s">
        <v>149</v>
      </c>
    </row>
    <row r="48" spans="1:5" x14ac:dyDescent="0.25">
      <c r="A48" s="32">
        <f t="shared" si="0"/>
        <v>44</v>
      </c>
      <c r="B48" s="30" t="s">
        <v>89</v>
      </c>
      <c r="C48" s="31" t="s">
        <v>133</v>
      </c>
      <c r="D48" s="31" t="s">
        <v>148</v>
      </c>
      <c r="E48" s="52" t="s">
        <v>149</v>
      </c>
    </row>
    <row r="49" spans="1:5" x14ac:dyDescent="0.25">
      <c r="A49" s="32">
        <f t="shared" si="0"/>
        <v>45</v>
      </c>
      <c r="B49" s="30" t="s">
        <v>90</v>
      </c>
      <c r="C49" s="31" t="s">
        <v>134</v>
      </c>
      <c r="D49" s="29" t="s">
        <v>147</v>
      </c>
      <c r="E49" s="52" t="s">
        <v>149</v>
      </c>
    </row>
    <row r="50" spans="1:5" x14ac:dyDescent="0.25">
      <c r="A50" s="32">
        <f t="shared" si="0"/>
        <v>46</v>
      </c>
      <c r="B50" s="30" t="s">
        <v>90</v>
      </c>
      <c r="C50" s="31" t="s">
        <v>135</v>
      </c>
      <c r="D50" s="31" t="s">
        <v>148</v>
      </c>
      <c r="E50" s="52" t="s">
        <v>149</v>
      </c>
    </row>
    <row r="51" spans="1:5" x14ac:dyDescent="0.25">
      <c r="A51" s="32">
        <f t="shared" si="0"/>
        <v>47</v>
      </c>
      <c r="B51" s="30" t="s">
        <v>91</v>
      </c>
      <c r="C51" s="31" t="s">
        <v>136</v>
      </c>
      <c r="D51" s="29" t="s">
        <v>148</v>
      </c>
      <c r="E51" s="52" t="s">
        <v>149</v>
      </c>
    </row>
    <row r="52" spans="1:5" x14ac:dyDescent="0.25">
      <c r="A52" s="32">
        <f t="shared" si="0"/>
        <v>48</v>
      </c>
      <c r="B52" s="30" t="s">
        <v>91</v>
      </c>
      <c r="C52" s="33" t="s">
        <v>137</v>
      </c>
      <c r="D52" s="31" t="s">
        <v>147</v>
      </c>
      <c r="E52" s="52" t="s">
        <v>149</v>
      </c>
    </row>
    <row r="53" spans="1:5" x14ac:dyDescent="0.25">
      <c r="A53" s="32">
        <f t="shared" si="0"/>
        <v>49</v>
      </c>
      <c r="B53" s="30" t="s">
        <v>9</v>
      </c>
      <c r="C53" s="33" t="s">
        <v>138</v>
      </c>
      <c r="D53" s="29" t="s">
        <v>147</v>
      </c>
      <c r="E53" s="52" t="s">
        <v>149</v>
      </c>
    </row>
    <row r="54" spans="1:5" x14ac:dyDescent="0.25">
      <c r="A54" s="32">
        <f t="shared" si="0"/>
        <v>50</v>
      </c>
      <c r="B54" s="30" t="s">
        <v>9</v>
      </c>
      <c r="C54" s="33" t="s">
        <v>139</v>
      </c>
      <c r="D54" s="31" t="s">
        <v>148</v>
      </c>
      <c r="E54" s="52" t="s">
        <v>149</v>
      </c>
    </row>
    <row r="55" spans="1:5" x14ac:dyDescent="0.25">
      <c r="A55" s="32">
        <f t="shared" si="0"/>
        <v>51</v>
      </c>
      <c r="B55" s="30" t="s">
        <v>19</v>
      </c>
      <c r="C55" s="31" t="s">
        <v>140</v>
      </c>
      <c r="D55" s="29" t="s">
        <v>148</v>
      </c>
      <c r="E55" s="52" t="s">
        <v>149</v>
      </c>
    </row>
    <row r="56" spans="1:5" x14ac:dyDescent="0.25">
      <c r="A56" s="32">
        <f t="shared" si="0"/>
        <v>52</v>
      </c>
      <c r="B56" s="30" t="s">
        <v>19</v>
      </c>
      <c r="C56" s="31" t="s">
        <v>141</v>
      </c>
      <c r="D56" s="31" t="s">
        <v>147</v>
      </c>
      <c r="E56" s="52" t="s">
        <v>149</v>
      </c>
    </row>
    <row r="57" spans="1:5" x14ac:dyDescent="0.25">
      <c r="A57" s="32">
        <f t="shared" si="0"/>
        <v>53</v>
      </c>
      <c r="B57" s="32" t="s">
        <v>92</v>
      </c>
      <c r="C57" s="31" t="s">
        <v>142</v>
      </c>
      <c r="D57" s="29" t="s">
        <v>148</v>
      </c>
      <c r="E57" s="52" t="s">
        <v>149</v>
      </c>
    </row>
    <row r="58" spans="1:5" x14ac:dyDescent="0.25">
      <c r="A58" s="32">
        <f t="shared" si="0"/>
        <v>54</v>
      </c>
      <c r="B58" s="32" t="s">
        <v>92</v>
      </c>
      <c r="C58" s="31" t="s">
        <v>143</v>
      </c>
      <c r="D58" s="31" t="s">
        <v>147</v>
      </c>
      <c r="E58" s="52" t="s">
        <v>149</v>
      </c>
    </row>
    <row r="59" spans="1:5" x14ac:dyDescent="0.25">
      <c r="A59" s="32">
        <f t="shared" si="0"/>
        <v>55</v>
      </c>
      <c r="B59" s="30" t="s">
        <v>144</v>
      </c>
      <c r="C59" s="31" t="s">
        <v>145</v>
      </c>
      <c r="D59" s="29" t="s">
        <v>148</v>
      </c>
      <c r="E59" s="52" t="s">
        <v>149</v>
      </c>
    </row>
    <row r="60" spans="1:5" x14ac:dyDescent="0.25">
      <c r="A60" s="32">
        <f t="shared" si="0"/>
        <v>56</v>
      </c>
      <c r="B60" s="30" t="s">
        <v>144</v>
      </c>
      <c r="C60" s="31" t="s">
        <v>146</v>
      </c>
      <c r="D60" s="31" t="s">
        <v>147</v>
      </c>
      <c r="E60" s="52" t="s">
        <v>149</v>
      </c>
    </row>
    <row r="62" spans="1:5" x14ac:dyDescent="0.25">
      <c r="B62" s="108" t="s">
        <v>72</v>
      </c>
      <c r="C62" s="109">
        <v>28</v>
      </c>
    </row>
  </sheetData>
  <sortState ref="B5:E83">
    <sortCondition ref="B5:B83"/>
  </sortState>
  <mergeCells count="1">
    <mergeCell ref="A3:A4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8" sqref="D48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13" width="8.7109375" customWidth="1"/>
  </cols>
  <sheetData>
    <row r="1" spans="1:13" s="2" customFormat="1" ht="16.5" thickBot="1" x14ac:dyDescent="0.3">
      <c r="A1" s="62" t="s">
        <v>26</v>
      </c>
      <c r="B1" s="64" t="s">
        <v>1</v>
      </c>
      <c r="C1" s="66" t="s">
        <v>0</v>
      </c>
      <c r="D1" s="68" t="s">
        <v>60</v>
      </c>
      <c r="E1" s="70" t="s">
        <v>3</v>
      </c>
      <c r="F1" s="55" t="s">
        <v>23</v>
      </c>
      <c r="G1" s="56"/>
      <c r="H1" s="56"/>
      <c r="I1" s="56"/>
      <c r="J1" s="56"/>
      <c r="K1" s="55" t="s">
        <v>24</v>
      </c>
      <c r="L1" s="56"/>
      <c r="M1" s="57"/>
    </row>
    <row r="2" spans="1:13" ht="16.5" thickBot="1" x14ac:dyDescent="0.3">
      <c r="A2" s="63"/>
      <c r="B2" s="65"/>
      <c r="C2" s="67"/>
      <c r="D2" s="69"/>
      <c r="E2" s="71"/>
      <c r="F2" s="58" t="s">
        <v>25</v>
      </c>
      <c r="G2" s="59"/>
      <c r="H2" s="59"/>
      <c r="I2" s="59"/>
      <c r="J2" s="59"/>
      <c r="K2" s="59"/>
      <c r="L2" s="59"/>
      <c r="M2" s="59"/>
    </row>
    <row r="3" spans="1:13" ht="15.75" x14ac:dyDescent="0.25">
      <c r="A3" s="18">
        <v>1</v>
      </c>
      <c r="B3" s="11" t="str">
        <f>IF(реглист!C5="А",реглист!B5,реглист!B6)</f>
        <v>Alutech Team</v>
      </c>
      <c r="C3" s="11" t="str">
        <f>IF(реглист!D5="А",реглист!C5,реглист!C6)</f>
        <v xml:space="preserve">Янкович Сергей </v>
      </c>
      <c r="D3" s="24">
        <f>D34</f>
        <v>495.54999999999995</v>
      </c>
      <c r="E3" s="17">
        <f>E34</f>
        <v>13</v>
      </c>
      <c r="F3" s="21">
        <v>14.1</v>
      </c>
      <c r="G3" s="21">
        <v>13.5</v>
      </c>
      <c r="H3" s="21">
        <v>10.7</v>
      </c>
      <c r="I3" s="21"/>
      <c r="J3" s="21"/>
      <c r="K3" s="21"/>
      <c r="L3" s="21"/>
      <c r="M3" s="21"/>
    </row>
    <row r="4" spans="1:13" ht="15.75" x14ac:dyDescent="0.25">
      <c r="A4" s="19">
        <f>A3+1</f>
        <v>2</v>
      </c>
      <c r="B4" s="11" t="str">
        <f>IF(реглист!C7="А",реглист!B7,реглист!B8)</f>
        <v>Pike Death TEAM</v>
      </c>
      <c r="C4" s="11" t="str">
        <f>IF(реглист!D7="А",реглист!C7,реглист!C8)</f>
        <v>Ставер Дмитрий</v>
      </c>
      <c r="D4" s="24">
        <f>D35</f>
        <v>475.24</v>
      </c>
      <c r="E4" s="17">
        <f>E35</f>
        <v>17</v>
      </c>
      <c r="F4" s="20">
        <v>21.8</v>
      </c>
      <c r="G4" s="20"/>
      <c r="H4" s="20"/>
      <c r="I4" s="20"/>
      <c r="J4" s="20"/>
      <c r="K4" s="20"/>
      <c r="L4" s="20"/>
      <c r="M4" s="20"/>
    </row>
    <row r="5" spans="1:13" ht="15.75" x14ac:dyDescent="0.25">
      <c r="A5" s="19">
        <f t="shared" ref="A5:A30" si="0">A4+1</f>
        <v>3</v>
      </c>
      <c r="B5" s="11" t="str">
        <f>IF(реглист!C9="А",реглист!B9,реглист!B10)</f>
        <v>Peacock Bass</v>
      </c>
      <c r="C5" s="11" t="str">
        <f>IF(реглист!D9="А",реглист!C9,реглист!C10)</f>
        <v xml:space="preserve">Сенчуров Иван </v>
      </c>
      <c r="D5" s="24">
        <f>D36</f>
        <v>452</v>
      </c>
      <c r="E5" s="17">
        <f>E36</f>
        <v>18</v>
      </c>
      <c r="F5" s="20">
        <v>16</v>
      </c>
      <c r="G5" s="20"/>
      <c r="H5" s="20"/>
      <c r="I5" s="20"/>
      <c r="J5" s="20"/>
      <c r="K5" s="20">
        <v>28</v>
      </c>
      <c r="L5" s="20"/>
      <c r="M5" s="20"/>
    </row>
    <row r="6" spans="1:13" ht="15.75" x14ac:dyDescent="0.25">
      <c r="A6" s="19">
        <f t="shared" si="0"/>
        <v>4</v>
      </c>
      <c r="B6" s="11" t="str">
        <f>IF(реглист!C11="А",реглист!B11,реглист!B12)</f>
        <v>Bass Hunters</v>
      </c>
      <c r="C6" s="11" t="str">
        <f>IF(реглист!D11="А",реглист!C11,реглист!C12)</f>
        <v xml:space="preserve">Шевко Виталий </v>
      </c>
      <c r="D6" s="24">
        <f>D37</f>
        <v>761.78</v>
      </c>
      <c r="E6" s="17">
        <f>E37</f>
        <v>5</v>
      </c>
      <c r="F6" s="20">
        <v>15.7</v>
      </c>
      <c r="G6" s="20">
        <v>22.7</v>
      </c>
      <c r="H6" s="22"/>
      <c r="I6" s="20"/>
      <c r="J6" s="20"/>
      <c r="K6" s="20"/>
      <c r="L6" s="20"/>
      <c r="M6" s="20"/>
    </row>
    <row r="7" spans="1:13" ht="15.75" x14ac:dyDescent="0.25">
      <c r="A7" s="19">
        <f t="shared" si="0"/>
        <v>5</v>
      </c>
      <c r="B7" s="11" t="str">
        <f>IF(реглист!C13="А",реглист!B13,реглист!B14)</f>
        <v>Poseidon</v>
      </c>
      <c r="C7" s="11" t="str">
        <f>IF(реглист!D13="А",реглист!C13,реглист!C14)</f>
        <v xml:space="preserve">Чижонок Сергей </v>
      </c>
      <c r="D7" s="24">
        <f>D38</f>
        <v>718.16000000000008</v>
      </c>
      <c r="E7" s="17">
        <f>E38</f>
        <v>6</v>
      </c>
      <c r="F7" s="20">
        <v>15</v>
      </c>
      <c r="G7" s="20">
        <v>16</v>
      </c>
      <c r="H7" s="20">
        <v>15.4</v>
      </c>
      <c r="I7" s="20"/>
      <c r="J7" s="20"/>
      <c r="K7" s="20"/>
      <c r="L7" s="20"/>
      <c r="M7" s="20"/>
    </row>
    <row r="8" spans="1:13" ht="15.75" x14ac:dyDescent="0.25">
      <c r="A8" s="19">
        <f t="shared" si="0"/>
        <v>6</v>
      </c>
      <c r="B8" s="11" t="str">
        <f>IF(реглист!C15="А",реглист!B15,реглист!B16)</f>
        <v>FISHINGSTOCK BELARUS</v>
      </c>
      <c r="C8" s="11" t="str">
        <f>IF(реглист!D15="А",реглист!C15,реглист!C16)</f>
        <v>Лунякин Олег</v>
      </c>
      <c r="D8" s="24">
        <f>D39</f>
        <v>144</v>
      </c>
      <c r="E8" s="17">
        <f>E39</f>
        <v>26</v>
      </c>
      <c r="F8" s="20">
        <v>12</v>
      </c>
      <c r="G8" s="20"/>
      <c r="H8" s="20"/>
      <c r="I8" s="20"/>
      <c r="J8" s="20"/>
      <c r="K8" s="20"/>
      <c r="L8" s="20"/>
      <c r="M8" s="20"/>
    </row>
    <row r="9" spans="1:13" ht="15.75" x14ac:dyDescent="0.25">
      <c r="A9" s="19">
        <f t="shared" si="0"/>
        <v>7</v>
      </c>
      <c r="B9" s="11" t="str">
        <f>IF(реглист!C17="А",реглист!B17,реглист!B18)</f>
        <v>West Fishing</v>
      </c>
      <c r="C9" s="11" t="str">
        <f>IF(реглист!D17="А",реглист!C17,реглист!C18)</f>
        <v xml:space="preserve">Непомнящий Виктор </v>
      </c>
      <c r="D9" s="24">
        <f>D40</f>
        <v>491.84</v>
      </c>
      <c r="E9" s="17">
        <f>E40</f>
        <v>14</v>
      </c>
      <c r="F9" s="20">
        <v>14</v>
      </c>
      <c r="G9" s="20">
        <v>17.2</v>
      </c>
      <c r="H9" s="20"/>
      <c r="I9" s="20"/>
      <c r="J9" s="20"/>
      <c r="K9" s="20"/>
      <c r="L9" s="20"/>
      <c r="M9" s="20"/>
    </row>
    <row r="10" spans="1:13" ht="15.75" x14ac:dyDescent="0.25">
      <c r="A10" s="19">
        <f t="shared" si="0"/>
        <v>8</v>
      </c>
      <c r="B10" s="11" t="str">
        <f>IF(реглист!C19="А",реглист!B19,реглист!B20)</f>
        <v>Gefest</v>
      </c>
      <c r="C10" s="11" t="str">
        <f>IF(реглист!D19="А",реглист!C19,реглист!C20)</f>
        <v xml:space="preserve">Саган Сергей </v>
      </c>
      <c r="D10" s="24">
        <f>D41</f>
        <v>219.04000000000002</v>
      </c>
      <c r="E10" s="17">
        <f>E41</f>
        <v>22</v>
      </c>
      <c r="F10" s="20">
        <v>14.8</v>
      </c>
      <c r="G10" s="20"/>
      <c r="H10" s="20"/>
      <c r="I10" s="20"/>
      <c r="J10" s="20"/>
      <c r="K10" s="20"/>
      <c r="L10" s="20"/>
      <c r="M10" s="20"/>
    </row>
    <row r="11" spans="1:13" ht="15.75" x14ac:dyDescent="0.25">
      <c r="A11" s="19">
        <f t="shared" si="0"/>
        <v>9</v>
      </c>
      <c r="B11" s="11" t="str">
        <f>IF(реглист!C21="А",реглист!B21,реглист!B22)</f>
        <v>Bona Кобрин</v>
      </c>
      <c r="C11" s="11" t="str">
        <f>IF(реглист!D21="А",реглист!C21,реглист!C22)</f>
        <v xml:space="preserve">Марковский Максим </v>
      </c>
      <c r="D11" s="24">
        <f>D42</f>
        <v>479.40999999999997</v>
      </c>
      <c r="E11" s="17">
        <f>E42</f>
        <v>15</v>
      </c>
      <c r="F11" s="20">
        <v>11.1</v>
      </c>
      <c r="G11" s="20">
        <v>14.4</v>
      </c>
      <c r="H11" s="20">
        <v>12.2</v>
      </c>
      <c r="I11" s="20"/>
      <c r="J11" s="20"/>
      <c r="K11" s="20"/>
      <c r="L11" s="20"/>
      <c r="M11" s="20"/>
    </row>
    <row r="12" spans="1:13" ht="15.75" x14ac:dyDescent="0.25">
      <c r="A12" s="19">
        <f t="shared" si="0"/>
        <v>10</v>
      </c>
      <c r="B12" s="11" t="str">
        <f>IF(реглист!C23="А",реглист!B23,реглист!B24)</f>
        <v>Трудовые резервы</v>
      </c>
      <c r="C12" s="11" t="str">
        <f>IF(реглист!D23="А",реглист!C23,реглист!C24)</f>
        <v xml:space="preserve">Пожарский Константин </v>
      </c>
      <c r="D12" s="24">
        <f>D43</f>
        <v>951.71</v>
      </c>
      <c r="E12" s="17">
        <f>E43</f>
        <v>3</v>
      </c>
      <c r="F12" s="20">
        <v>16.7</v>
      </c>
      <c r="G12" s="20">
        <v>21.9</v>
      </c>
      <c r="H12" s="20">
        <v>13.9</v>
      </c>
      <c r="I12" s="20"/>
      <c r="J12" s="20"/>
      <c r="K12" s="20"/>
      <c r="L12" s="20"/>
      <c r="M12" s="20"/>
    </row>
    <row r="13" spans="1:13" ht="15.75" x14ac:dyDescent="0.25">
      <c r="A13" s="19">
        <f t="shared" si="0"/>
        <v>11</v>
      </c>
      <c r="B13" s="11" t="str">
        <f>IF(реглист!C25="А",реглист!B25,реглист!B26)</f>
        <v>Perch Legends</v>
      </c>
      <c r="C13" s="11" t="str">
        <f>IF(реглист!D25="А",реглист!C25,реглист!C26)</f>
        <v xml:space="preserve">Лабанок Александр </v>
      </c>
      <c r="D13" s="24">
        <f>D44</f>
        <v>148.83999999999997</v>
      </c>
      <c r="E13" s="17">
        <f>E44</f>
        <v>25</v>
      </c>
      <c r="F13" s="20">
        <v>12.2</v>
      </c>
      <c r="G13" s="20"/>
      <c r="H13" s="20"/>
      <c r="I13" s="20"/>
      <c r="J13" s="20"/>
      <c r="K13" s="20"/>
      <c r="L13" s="20"/>
      <c r="M13" s="20"/>
    </row>
    <row r="14" spans="1:13" ht="15.75" x14ac:dyDescent="0.25">
      <c r="A14" s="19">
        <f t="shared" si="0"/>
        <v>12</v>
      </c>
      <c r="B14" s="11" t="str">
        <f>IF(реглист!C27="А",реглист!B27,реглист!B28)</f>
        <v>Bait Breath Team</v>
      </c>
      <c r="C14" s="11" t="str">
        <f>IF(реглист!D27="А",реглист!C27,реглист!C28)</f>
        <v xml:space="preserve">Зубко Сергей </v>
      </c>
      <c r="D14" s="24">
        <f>D45</f>
        <v>564.25</v>
      </c>
      <c r="E14" s="17">
        <f>E45</f>
        <v>9</v>
      </c>
      <c r="F14" s="20">
        <v>15.5</v>
      </c>
      <c r="G14" s="20">
        <v>18</v>
      </c>
      <c r="H14" s="20"/>
      <c r="I14" s="20"/>
      <c r="J14" s="20"/>
      <c r="K14" s="20"/>
      <c r="L14" s="20"/>
      <c r="M14" s="20"/>
    </row>
    <row r="15" spans="1:13" ht="15.75" x14ac:dyDescent="0.25">
      <c r="A15" s="19">
        <f t="shared" si="0"/>
        <v>13</v>
      </c>
      <c r="B15" s="11" t="str">
        <f>IF(реглист!C29="А",реглист!B29,реглист!B30)</f>
        <v>FishUp Team</v>
      </c>
      <c r="C15" s="11" t="str">
        <f>IF(реглист!D29="А",реглист!C29,реглист!C30)</f>
        <v xml:space="preserve">Волосевич Виталий </v>
      </c>
      <c r="D15" s="24">
        <f>D46</f>
        <v>272.25</v>
      </c>
      <c r="E15" s="17">
        <f>E46</f>
        <v>20</v>
      </c>
      <c r="F15" s="20">
        <v>16.5</v>
      </c>
      <c r="G15" s="20"/>
      <c r="H15" s="20"/>
      <c r="I15" s="20"/>
      <c r="J15" s="20"/>
      <c r="K15" s="20"/>
      <c r="L15" s="20"/>
      <c r="M15" s="20"/>
    </row>
    <row r="16" spans="1:13" ht="15.75" x14ac:dyDescent="0.25">
      <c r="A16" s="19">
        <f t="shared" si="0"/>
        <v>14</v>
      </c>
      <c r="B16" s="11" t="str">
        <f>IF(реглист!C31="А",реглист!B31,реглист!B32)</f>
        <v>Amateurs</v>
      </c>
      <c r="C16" s="11" t="str">
        <f>IF(реглист!D31="А",реглист!C31,реглист!C32)</f>
        <v xml:space="preserve">Соколов Кирилл </v>
      </c>
      <c r="D16" s="24">
        <f>D47</f>
        <v>0</v>
      </c>
      <c r="E16" s="17">
        <f>E47</f>
        <v>29</v>
      </c>
      <c r="F16" s="20"/>
      <c r="G16" s="20"/>
      <c r="H16" s="20"/>
      <c r="I16" s="20"/>
      <c r="J16" s="20"/>
      <c r="K16" s="20"/>
      <c r="L16" s="20"/>
      <c r="M16" s="20"/>
    </row>
    <row r="17" spans="1:13" ht="15.75" x14ac:dyDescent="0.25">
      <c r="A17" s="19">
        <f t="shared" si="0"/>
        <v>15</v>
      </c>
      <c r="B17" s="11" t="str">
        <f>IF(реглист!C33="А",реглист!B33,реглист!B34)</f>
        <v>RockFish</v>
      </c>
      <c r="C17" s="11" t="str">
        <f>IF(реглист!D33="А",реглист!C33,реглист!C34)</f>
        <v xml:space="preserve">Силивончик Павел </v>
      </c>
      <c r="D17" s="24">
        <f>D48</f>
        <v>529</v>
      </c>
      <c r="E17" s="17">
        <f>E48</f>
        <v>10</v>
      </c>
      <c r="F17" s="20">
        <v>23</v>
      </c>
      <c r="G17" s="20"/>
      <c r="H17" s="20"/>
      <c r="I17" s="20"/>
      <c r="J17" s="20"/>
      <c r="K17" s="20"/>
      <c r="L17" s="20"/>
      <c r="M17" s="20"/>
    </row>
    <row r="18" spans="1:13" ht="15.75" x14ac:dyDescent="0.25">
      <c r="A18" s="19">
        <f t="shared" si="0"/>
        <v>16</v>
      </c>
      <c r="B18" s="11" t="str">
        <f>IF(реглист!C35="А",реглист!B35,реглист!B36)</f>
        <v>Против Течения</v>
      </c>
      <c r="C18" s="11" t="str">
        <f>IF(реглист!D35="А",реглист!C35,реглист!C36)</f>
        <v>Кириенко Кирилл</v>
      </c>
      <c r="D18" s="24">
        <f>D49</f>
        <v>620.81000000000006</v>
      </c>
      <c r="E18" s="17">
        <f>E49</f>
        <v>8</v>
      </c>
      <c r="F18" s="20">
        <v>19.100000000000001</v>
      </c>
      <c r="G18" s="20">
        <v>16</v>
      </c>
      <c r="H18" s="20"/>
      <c r="I18" s="20"/>
      <c r="J18" s="20"/>
      <c r="K18" s="20"/>
      <c r="L18" s="20"/>
      <c r="M18" s="20"/>
    </row>
    <row r="19" spans="1:13" ht="15.75" x14ac:dyDescent="0.25">
      <c r="A19" s="19">
        <f t="shared" si="0"/>
        <v>17</v>
      </c>
      <c r="B19" s="11" t="str">
        <f>IF(реглист!C37="А",реглист!B37,реглист!B38)</f>
        <v>ASpinnTeam</v>
      </c>
      <c r="C19" s="11" t="str">
        <f>IF(реглист!D37="А",реглист!C37,реглист!C38)</f>
        <v>Нугуманов Артём</v>
      </c>
      <c r="D19" s="24">
        <f>D50</f>
        <v>515.01499999999999</v>
      </c>
      <c r="E19" s="17">
        <f>E50</f>
        <v>12</v>
      </c>
      <c r="F19" s="20">
        <v>17.7</v>
      </c>
      <c r="G19" s="20"/>
      <c r="H19" s="20"/>
      <c r="I19" s="20"/>
      <c r="J19" s="20"/>
      <c r="K19" s="20">
        <v>12.1</v>
      </c>
      <c r="L19" s="20">
        <v>25.7</v>
      </c>
      <c r="M19" s="20"/>
    </row>
    <row r="20" spans="1:13" ht="15.75" x14ac:dyDescent="0.25">
      <c r="A20" s="19">
        <f t="shared" si="0"/>
        <v>18</v>
      </c>
      <c r="B20" s="11" t="str">
        <f>IF(реглист!C39="А",реглист!B39,реглист!B40)</f>
        <v>Fanatic Belarus</v>
      </c>
      <c r="C20" s="11" t="str">
        <f>IF(реглист!D39="А",реглист!C39,реглист!C40)</f>
        <v xml:space="preserve">Рулинский Александр </v>
      </c>
      <c r="D20" s="24">
        <f>D51</f>
        <v>222.01000000000002</v>
      </c>
      <c r="E20" s="17">
        <f>E51</f>
        <v>21</v>
      </c>
      <c r="F20" s="20">
        <v>14.9</v>
      </c>
      <c r="G20" s="20"/>
      <c r="H20" s="20"/>
      <c r="I20" s="20"/>
      <c r="J20" s="20"/>
      <c r="K20" s="20"/>
      <c r="L20" s="20"/>
      <c r="M20" s="20"/>
    </row>
    <row r="21" spans="1:13" ht="15.75" x14ac:dyDescent="0.25">
      <c r="A21" s="19">
        <f t="shared" si="0"/>
        <v>19</v>
      </c>
      <c r="B21" s="11" t="str">
        <f>IF(реглист!C41="А",реглист!B41,реглист!B42)</f>
        <v>SB-FISHING</v>
      </c>
      <c r="C21" s="11" t="str">
        <f>IF(реглист!D41="А",реглист!C41,реглист!C42)</f>
        <v xml:space="preserve">Болбас Тимофей </v>
      </c>
      <c r="D21" s="24">
        <f>D52</f>
        <v>1078.0300000000002</v>
      </c>
      <c r="E21" s="17">
        <f>E52</f>
        <v>2</v>
      </c>
      <c r="F21" s="20">
        <v>11.3</v>
      </c>
      <c r="G21" s="20">
        <v>12.5</v>
      </c>
      <c r="H21" s="20">
        <v>18</v>
      </c>
      <c r="I21" s="20">
        <v>12.8</v>
      </c>
      <c r="J21" s="20">
        <v>17.5</v>
      </c>
      <c r="K21" s="20"/>
      <c r="L21" s="20"/>
      <c r="M21" s="20"/>
    </row>
    <row r="22" spans="1:13" ht="15.75" x14ac:dyDescent="0.25">
      <c r="A22" s="19">
        <f t="shared" si="0"/>
        <v>20</v>
      </c>
      <c r="B22" s="11" t="str">
        <f>IF(реглист!C43="А",реглист!B43,реглист!B44)</f>
        <v>Фарватер</v>
      </c>
      <c r="C22" s="11" t="str">
        <f>IF(реглист!D43="А",реглист!C43,реглист!C44)</f>
        <v xml:space="preserve">Цыганок Михаил </v>
      </c>
      <c r="D22" s="24">
        <f>D53</f>
        <v>302.75999999999993</v>
      </c>
      <c r="E22" s="17">
        <f>E53</f>
        <v>19</v>
      </c>
      <c r="F22" s="20">
        <v>17.399999999999999</v>
      </c>
      <c r="G22" s="20"/>
      <c r="H22" s="20"/>
      <c r="I22" s="20"/>
      <c r="J22" s="20"/>
      <c r="K22" s="20"/>
      <c r="L22" s="20"/>
      <c r="M22" s="20"/>
    </row>
    <row r="23" spans="1:13" ht="15.75" x14ac:dyDescent="0.25">
      <c r="A23" s="19">
        <f t="shared" si="0"/>
        <v>21</v>
      </c>
      <c r="B23" s="11" t="str">
        <f>IF(реглист!C45="А",реглист!B45,реглист!B46)</f>
        <v>Old Roads Fishing</v>
      </c>
      <c r="C23" s="11" t="str">
        <f>IF(реглист!D45="А",реглист!C45,реглист!C46)</f>
        <v xml:space="preserve">Чернышёв Егор </v>
      </c>
      <c r="D23" s="24">
        <f>D54</f>
        <v>897.8125</v>
      </c>
      <c r="E23" s="17">
        <f>E54</f>
        <v>4</v>
      </c>
      <c r="F23" s="20"/>
      <c r="G23" s="20"/>
      <c r="H23" s="20"/>
      <c r="I23" s="20"/>
      <c r="J23" s="20"/>
      <c r="K23" s="20">
        <v>43.8</v>
      </c>
      <c r="L23" s="20">
        <v>40.9</v>
      </c>
      <c r="M23" s="20"/>
    </row>
    <row r="24" spans="1:13" ht="15.75" x14ac:dyDescent="0.25">
      <c r="A24" s="19">
        <f t="shared" si="0"/>
        <v>22</v>
      </c>
      <c r="B24" s="11" t="str">
        <f>IF(реглист!C47="А",реглист!B47,реглист!B48)</f>
        <v>Dream Team</v>
      </c>
      <c r="C24" s="11" t="str">
        <f>IF(реглист!D47="А",реглист!C47,реглист!C48)</f>
        <v xml:space="preserve">Тысевич Сергей </v>
      </c>
      <c r="D24" s="24">
        <f>D55</f>
        <v>153.76000000000002</v>
      </c>
      <c r="E24" s="17">
        <f>E55</f>
        <v>24</v>
      </c>
      <c r="F24" s="20"/>
      <c r="G24" s="20"/>
      <c r="H24" s="20"/>
      <c r="I24" s="20"/>
      <c r="J24" s="20"/>
      <c r="K24" s="20">
        <v>24.8</v>
      </c>
      <c r="L24" s="20"/>
      <c r="M24" s="20"/>
    </row>
    <row r="25" spans="1:13" ht="15.75" x14ac:dyDescent="0.25">
      <c r="A25" s="19">
        <f t="shared" si="0"/>
        <v>23</v>
      </c>
      <c r="B25" s="11" t="str">
        <f>IF(реглист!C49="А",реглист!B49,реглист!B50)</f>
        <v>UL Hooligans</v>
      </c>
      <c r="C25" s="11" t="str">
        <f>IF(реглист!D49="А",реглист!C49,реглист!C50)</f>
        <v>Уютов Кирилл</v>
      </c>
      <c r="D25" s="24">
        <f>D56</f>
        <v>691.0200000000001</v>
      </c>
      <c r="E25" s="17">
        <f>E56</f>
        <v>7</v>
      </c>
      <c r="F25" s="20">
        <v>16.600000000000001</v>
      </c>
      <c r="G25" s="20">
        <v>12.5</v>
      </c>
      <c r="H25" s="20">
        <v>16.100000000000001</v>
      </c>
      <c r="I25" s="20"/>
      <c r="J25" s="20"/>
      <c r="K25" s="20"/>
      <c r="L25" s="20"/>
      <c r="M25" s="20"/>
    </row>
    <row r="26" spans="1:13" ht="15.75" x14ac:dyDescent="0.25">
      <c r="A26" s="19">
        <f t="shared" si="0"/>
        <v>24</v>
      </c>
      <c r="B26" s="11" t="str">
        <f>IF(реглист!C51="А",реглист!B51,реглист!B52)</f>
        <v>Black River Team</v>
      </c>
      <c r="C26" s="11" t="str">
        <f>IF(реглист!D51="А",реглист!C51,реглист!C52)</f>
        <v>Ворон Павел</v>
      </c>
      <c r="D26" s="24">
        <f>D57</f>
        <v>0</v>
      </c>
      <c r="E26" s="17">
        <f>E57</f>
        <v>29</v>
      </c>
      <c r="F26" s="20"/>
      <c r="G26" s="20"/>
      <c r="H26" s="20"/>
      <c r="I26" s="20"/>
      <c r="J26" s="20"/>
      <c r="K26" s="20"/>
      <c r="L26" s="20"/>
      <c r="M26" s="20"/>
    </row>
    <row r="27" spans="1:13" ht="15.75" x14ac:dyDescent="0.25">
      <c r="A27" s="19">
        <f t="shared" si="0"/>
        <v>25</v>
      </c>
      <c r="B27" s="11" t="str">
        <f>IF(реглист!C53="А",реглист!B53,реглист!B54)</f>
        <v>Legion</v>
      </c>
      <c r="C27" s="11" t="str">
        <f>IF(реглист!D53="А",реглист!C53,реглист!C54)</f>
        <v xml:space="preserve">Микулов Владимир </v>
      </c>
      <c r="D27" s="24">
        <f>D58</f>
        <v>2823.38</v>
      </c>
      <c r="E27" s="17">
        <f>E58</f>
        <v>1</v>
      </c>
      <c r="F27" s="20">
        <v>15.9</v>
      </c>
      <c r="G27" s="20">
        <v>15.1</v>
      </c>
      <c r="H27" s="20"/>
      <c r="I27" s="20"/>
      <c r="J27" s="20"/>
      <c r="K27" s="20">
        <v>48.4</v>
      </c>
      <c r="L27" s="20"/>
      <c r="M27" s="20"/>
    </row>
    <row r="28" spans="1:13" ht="15.75" x14ac:dyDescent="0.25">
      <c r="A28" s="19">
        <f t="shared" si="0"/>
        <v>26</v>
      </c>
      <c r="B28" s="11" t="str">
        <f>IF(реглист!C55="А",реглист!B55,реглист!B56)</f>
        <v>nanobass</v>
      </c>
      <c r="C28" s="11" t="str">
        <f>IF(реглист!D55="А",реглист!C55,реглист!C56)</f>
        <v xml:space="preserve">Бычик Роман </v>
      </c>
      <c r="D28" s="24">
        <f>D59</f>
        <v>169</v>
      </c>
      <c r="E28" s="17">
        <f>E59</f>
        <v>23</v>
      </c>
      <c r="F28" s="20">
        <v>13</v>
      </c>
      <c r="G28" s="20"/>
      <c r="H28" s="20"/>
      <c r="I28" s="20"/>
      <c r="J28" s="20"/>
      <c r="K28" s="20"/>
      <c r="L28" s="20"/>
      <c r="M28" s="20"/>
    </row>
    <row r="29" spans="1:13" ht="15.75" x14ac:dyDescent="0.25">
      <c r="A29" s="19">
        <f t="shared" si="0"/>
        <v>27</v>
      </c>
      <c r="B29" s="11" t="str">
        <f>IF(реглист!C57="А",реглист!B57,реглист!B58)</f>
        <v>XULi-Uli</v>
      </c>
      <c r="C29" s="11" t="str">
        <f>IF(реглист!D57="А",реглист!C57,реглист!C58)</f>
        <v xml:space="preserve">Лавренчук Станислав </v>
      </c>
      <c r="D29" s="24">
        <f>D60</f>
        <v>476.04999999999995</v>
      </c>
      <c r="E29" s="17">
        <f>E60</f>
        <v>16</v>
      </c>
      <c r="F29" s="20">
        <v>16.899999999999999</v>
      </c>
      <c r="G29" s="20">
        <v>13.8</v>
      </c>
      <c r="H29" s="20"/>
      <c r="I29" s="20"/>
      <c r="J29" s="20"/>
      <c r="K29" s="20"/>
      <c r="L29" s="20"/>
      <c r="M29" s="20"/>
    </row>
    <row r="30" spans="1:13" ht="15.75" x14ac:dyDescent="0.25">
      <c r="A30" s="19">
        <f t="shared" si="0"/>
        <v>28</v>
      </c>
      <c r="B30" s="11" t="str">
        <f>IF(реглист!C59="А",реглист!B59,реглист!B60)</f>
        <v>Кооператив Хищник</v>
      </c>
      <c r="C30" s="11" t="str">
        <f>IF(реглист!D59="А",реглист!C59,реглист!C60)</f>
        <v xml:space="preserve">Сницкий Виктор </v>
      </c>
      <c r="D30" s="24">
        <f>D61</f>
        <v>519.70000000000005</v>
      </c>
      <c r="E30" s="17">
        <f>E61</f>
        <v>11</v>
      </c>
      <c r="F30" s="20">
        <v>15.3</v>
      </c>
      <c r="G30" s="20">
        <v>16.899999999999999</v>
      </c>
      <c r="H30" s="20"/>
      <c r="I30" s="20"/>
      <c r="J30" s="20"/>
      <c r="K30" s="20"/>
      <c r="L30" s="20"/>
      <c r="M30" s="20"/>
    </row>
    <row r="31" spans="1:13" ht="16.5" thickBot="1" x14ac:dyDescent="0.3">
      <c r="C31" s="72" t="s">
        <v>61</v>
      </c>
      <c r="D31" s="72"/>
      <c r="E31" s="73"/>
      <c r="F31" s="23">
        <f>AVERAGE(F3:J30)</f>
        <v>15.635555555555552</v>
      </c>
      <c r="K31" s="23">
        <f>AVERAGE(K3:M30)</f>
        <v>31.957142857142859</v>
      </c>
    </row>
    <row r="32" spans="1:13" ht="16.5" hidden="1" customHeight="1" outlineLevel="1" x14ac:dyDescent="0.25">
      <c r="A32" s="62" t="s">
        <v>26</v>
      </c>
      <c r="B32" s="66" t="s">
        <v>1</v>
      </c>
      <c r="C32" s="66" t="s">
        <v>0</v>
      </c>
      <c r="D32" s="68" t="s">
        <v>60</v>
      </c>
      <c r="E32" s="70" t="s">
        <v>3</v>
      </c>
      <c r="F32" s="58" t="s">
        <v>2</v>
      </c>
      <c r="G32" s="59"/>
      <c r="H32" s="59"/>
      <c r="I32" s="59"/>
      <c r="J32" s="59"/>
      <c r="K32" s="59"/>
      <c r="L32" s="59"/>
      <c r="M32" s="59"/>
    </row>
    <row r="33" spans="1:13" ht="15.75" hidden="1" customHeight="1" outlineLevel="1" thickBot="1" x14ac:dyDescent="0.3">
      <c r="A33" s="63"/>
      <c r="B33" s="67"/>
      <c r="C33" s="67"/>
      <c r="D33" s="69"/>
      <c r="E33" s="71"/>
      <c r="F33" s="60"/>
      <c r="G33" s="61"/>
      <c r="H33" s="61"/>
      <c r="I33" s="61"/>
      <c r="J33" s="61"/>
      <c r="K33" s="61"/>
      <c r="L33" s="61"/>
      <c r="M33" s="61"/>
    </row>
    <row r="34" spans="1:13" ht="15.75" hidden="1" outlineLevel="1" x14ac:dyDescent="0.25">
      <c r="A34" s="18">
        <v>1</v>
      </c>
      <c r="B34" s="28" t="str">
        <f>B3</f>
        <v>Alutech Team</v>
      </c>
      <c r="C34" s="29" t="str">
        <f>C3</f>
        <v xml:space="preserve">Янкович Сергей </v>
      </c>
      <c r="D34" s="21">
        <f>SUM(F34:M34)</f>
        <v>495.54999999999995</v>
      </c>
      <c r="E34" s="3">
        <f>IF(D34&gt;0,RANK(D34,$D$34:$D$61),реглист!$C$62+1)</f>
        <v>13</v>
      </c>
      <c r="F34" s="21">
        <f>POWER(F3,2)</f>
        <v>198.81</v>
      </c>
      <c r="G34" s="21">
        <f>POWER(G3,2)</f>
        <v>182.25</v>
      </c>
      <c r="H34" s="21">
        <f>POWER(H3,2)</f>
        <v>114.48999999999998</v>
      </c>
      <c r="I34" s="21">
        <f>POWER(I3,2)</f>
        <v>0</v>
      </c>
      <c r="J34" s="21">
        <f>POWER(J3,2)</f>
        <v>0</v>
      </c>
      <c r="K34" s="21">
        <f>IF(K3&gt;=45,POWER(K3,2),POWER(K3/2,2))</f>
        <v>0</v>
      </c>
      <c r="L34" s="21">
        <f>IF(L3&gt;=45,POWER(L3,2),POWER(L3/2,2))</f>
        <v>0</v>
      </c>
      <c r="M34" s="21">
        <f>IF(M3&gt;=45,POWER(M3,2),POWER(M3/2,2))</f>
        <v>0</v>
      </c>
    </row>
    <row r="35" spans="1:13" ht="15.75" hidden="1" outlineLevel="1" x14ac:dyDescent="0.25">
      <c r="A35" s="19">
        <f>A34+1</f>
        <v>2</v>
      </c>
      <c r="B35" s="28" t="str">
        <f>B4</f>
        <v>Pike Death TEAM</v>
      </c>
      <c r="C35" s="29" t="str">
        <f>C4</f>
        <v>Ставер Дмитрий</v>
      </c>
      <c r="D35" s="21">
        <f>SUM(F35:M35)</f>
        <v>475.24</v>
      </c>
      <c r="E35" s="3">
        <f>IF(D35&gt;0,RANK(D35,$D$34:$D$61),реглист!$C$62+1)</f>
        <v>17</v>
      </c>
      <c r="F35" s="20">
        <f>POWER(F4,2)</f>
        <v>475.24</v>
      </c>
      <c r="G35" s="20">
        <f>POWER(G4,2)</f>
        <v>0</v>
      </c>
      <c r="H35" s="20">
        <f>POWER(H4,2)</f>
        <v>0</v>
      </c>
      <c r="I35" s="20">
        <f>POWER(I4,2)</f>
        <v>0</v>
      </c>
      <c r="J35" s="21">
        <f>POWER(J4,2)</f>
        <v>0</v>
      </c>
      <c r="K35" s="21">
        <f>IF(K4&gt;=45,POWER(K4,2),POWER(K4/2,2))</f>
        <v>0</v>
      </c>
      <c r="L35" s="21">
        <f>IF(L4&gt;=45,POWER(L4,2),POWER(L4/2,2))</f>
        <v>0</v>
      </c>
      <c r="M35" s="21">
        <f>IF(M4&gt;=45,POWER(M4,2),POWER(M4/2,2))</f>
        <v>0</v>
      </c>
    </row>
    <row r="36" spans="1:13" ht="15.75" hidden="1" outlineLevel="1" x14ac:dyDescent="0.25">
      <c r="A36" s="19">
        <f t="shared" ref="A36:A61" si="1">A35+1</f>
        <v>3</v>
      </c>
      <c r="B36" s="28" t="str">
        <f>B5</f>
        <v>Peacock Bass</v>
      </c>
      <c r="C36" s="29" t="str">
        <f>C5</f>
        <v xml:space="preserve">Сенчуров Иван </v>
      </c>
      <c r="D36" s="21">
        <f>SUM(F36:M36)</f>
        <v>452</v>
      </c>
      <c r="E36" s="3">
        <f>IF(D36&gt;0,RANK(D36,$D$34:$D$61),реглист!$C$62+1)</f>
        <v>18</v>
      </c>
      <c r="F36" s="20">
        <f>POWER(F5,2)</f>
        <v>256</v>
      </c>
      <c r="G36" s="20">
        <f>POWER(G5,2)</f>
        <v>0</v>
      </c>
      <c r="H36" s="20">
        <f>POWER(H5,2)</f>
        <v>0</v>
      </c>
      <c r="I36" s="20">
        <f>POWER(I5,2)</f>
        <v>0</v>
      </c>
      <c r="J36" s="21">
        <f>POWER(J5,2)</f>
        <v>0</v>
      </c>
      <c r="K36" s="21">
        <f>IF(K5&gt;=45,POWER(K5,2),POWER(K5/2,2))</f>
        <v>196</v>
      </c>
      <c r="L36" s="21">
        <f>IF(L5&gt;=45,POWER(L5,2),POWER(L5/2,2))</f>
        <v>0</v>
      </c>
      <c r="M36" s="21">
        <f>IF(M5&gt;=45,POWER(M5,2),POWER(M5/2,2))</f>
        <v>0</v>
      </c>
    </row>
    <row r="37" spans="1:13" ht="15.75" hidden="1" outlineLevel="1" x14ac:dyDescent="0.25">
      <c r="A37" s="19">
        <f t="shared" si="1"/>
        <v>4</v>
      </c>
      <c r="B37" s="28" t="str">
        <f>B6</f>
        <v>Bass Hunters</v>
      </c>
      <c r="C37" s="29" t="str">
        <f>C6</f>
        <v xml:space="preserve">Шевко Виталий </v>
      </c>
      <c r="D37" s="21">
        <f>SUM(F37:M37)</f>
        <v>761.78</v>
      </c>
      <c r="E37" s="3">
        <f>IF(D37&gt;0,RANK(D37,$D$34:$D$61),реглист!$C$62+1)</f>
        <v>5</v>
      </c>
      <c r="F37" s="20">
        <f>POWER(F6,2)</f>
        <v>246.48999999999998</v>
      </c>
      <c r="G37" s="20">
        <f>POWER(G6,2)</f>
        <v>515.29</v>
      </c>
      <c r="H37" s="20">
        <f>POWER(H6,2)</f>
        <v>0</v>
      </c>
      <c r="I37" s="20">
        <f>POWER(I6,2)</f>
        <v>0</v>
      </c>
      <c r="J37" s="21">
        <f>POWER(J6,2)</f>
        <v>0</v>
      </c>
      <c r="K37" s="21">
        <f>IF(K6&gt;=45,POWER(K6,2),POWER(K6/2,2))</f>
        <v>0</v>
      </c>
      <c r="L37" s="21">
        <f>IF(L6&gt;=45,POWER(L6,2),POWER(L6/2,2))</f>
        <v>0</v>
      </c>
      <c r="M37" s="21">
        <f>IF(M6&gt;=45,POWER(M6,2),POWER(M6/2,2))</f>
        <v>0</v>
      </c>
    </row>
    <row r="38" spans="1:13" ht="15.75" hidden="1" outlineLevel="1" x14ac:dyDescent="0.25">
      <c r="A38" s="19">
        <f t="shared" si="1"/>
        <v>5</v>
      </c>
      <c r="B38" s="28" t="str">
        <f>B7</f>
        <v>Poseidon</v>
      </c>
      <c r="C38" s="29" t="str">
        <f>C7</f>
        <v xml:space="preserve">Чижонок Сергей </v>
      </c>
      <c r="D38" s="21">
        <f>SUM(F38:M38)</f>
        <v>718.16000000000008</v>
      </c>
      <c r="E38" s="3">
        <f>IF(D38&gt;0,RANK(D38,$D$34:$D$61),реглист!$C$62+1)</f>
        <v>6</v>
      </c>
      <c r="F38" s="20">
        <f>POWER(F7,2)</f>
        <v>225</v>
      </c>
      <c r="G38" s="20">
        <f>POWER(G7,2)</f>
        <v>256</v>
      </c>
      <c r="H38" s="20">
        <f>POWER(H7,2)</f>
        <v>237.16000000000003</v>
      </c>
      <c r="I38" s="20">
        <f>POWER(I7,2)</f>
        <v>0</v>
      </c>
      <c r="J38" s="21">
        <f>POWER(J7,2)</f>
        <v>0</v>
      </c>
      <c r="K38" s="21">
        <f>IF(K7&gt;=45,POWER(K7,2),POWER(K7/2,2))</f>
        <v>0</v>
      </c>
      <c r="L38" s="21">
        <f>IF(L7&gt;=45,POWER(L7,2),POWER(L7/2,2))</f>
        <v>0</v>
      </c>
      <c r="M38" s="21">
        <f>IF(M7&gt;=45,POWER(M7,2),POWER(M7/2,2))</f>
        <v>0</v>
      </c>
    </row>
    <row r="39" spans="1:13" ht="15.75" hidden="1" outlineLevel="1" x14ac:dyDescent="0.25">
      <c r="A39" s="19">
        <f t="shared" si="1"/>
        <v>6</v>
      </c>
      <c r="B39" s="28" t="str">
        <f>B8</f>
        <v>FISHINGSTOCK BELARUS</v>
      </c>
      <c r="C39" s="29" t="str">
        <f>C8</f>
        <v>Лунякин Олег</v>
      </c>
      <c r="D39" s="21">
        <f>SUM(F39:M39)</f>
        <v>144</v>
      </c>
      <c r="E39" s="3">
        <f>IF(D39&gt;0,RANK(D39,$D$34:$D$61),реглист!$C$62+1)</f>
        <v>26</v>
      </c>
      <c r="F39" s="20">
        <f>POWER(F8,2)</f>
        <v>144</v>
      </c>
      <c r="G39" s="20">
        <f>POWER(G8,2)</f>
        <v>0</v>
      </c>
      <c r="H39" s="20">
        <f>POWER(H8,2)</f>
        <v>0</v>
      </c>
      <c r="I39" s="20">
        <f>POWER(I8,2)</f>
        <v>0</v>
      </c>
      <c r="J39" s="21">
        <f>POWER(J8,2)</f>
        <v>0</v>
      </c>
      <c r="K39" s="21">
        <f>IF(K8&gt;=45,POWER(K8,2),POWER(K8/2,2))</f>
        <v>0</v>
      </c>
      <c r="L39" s="21">
        <f>IF(L8&gt;=45,POWER(L8,2),POWER(L8/2,2))</f>
        <v>0</v>
      </c>
      <c r="M39" s="21">
        <f>IF(M8&gt;=45,POWER(M8,2),POWER(M8/2,2))</f>
        <v>0</v>
      </c>
    </row>
    <row r="40" spans="1:13" ht="15.75" hidden="1" outlineLevel="1" x14ac:dyDescent="0.25">
      <c r="A40" s="19">
        <f t="shared" si="1"/>
        <v>7</v>
      </c>
      <c r="B40" s="28" t="str">
        <f>B9</f>
        <v>West Fishing</v>
      </c>
      <c r="C40" s="29" t="str">
        <f>C9</f>
        <v xml:space="preserve">Непомнящий Виктор </v>
      </c>
      <c r="D40" s="21">
        <f>SUM(F40:M40)</f>
        <v>491.84</v>
      </c>
      <c r="E40" s="3">
        <f>IF(D40&gt;0,RANK(D40,$D$34:$D$61),реглист!$C$62+1)</f>
        <v>14</v>
      </c>
      <c r="F40" s="20">
        <f>POWER(F9,2)</f>
        <v>196</v>
      </c>
      <c r="G40" s="20">
        <f>POWER(G9,2)</f>
        <v>295.83999999999997</v>
      </c>
      <c r="H40" s="20">
        <f>POWER(H9,2)</f>
        <v>0</v>
      </c>
      <c r="I40" s="20">
        <f>POWER(I9,2)</f>
        <v>0</v>
      </c>
      <c r="J40" s="21">
        <f>POWER(J9,2)</f>
        <v>0</v>
      </c>
      <c r="K40" s="21">
        <f>IF(K9&gt;=45,POWER(K9,2),POWER(K9/2,2))</f>
        <v>0</v>
      </c>
      <c r="L40" s="21">
        <f>IF(L9&gt;=45,POWER(L9,2),POWER(L9/2,2))</f>
        <v>0</v>
      </c>
      <c r="M40" s="21">
        <f>IF(M9&gt;=45,POWER(M9,2),POWER(M9/2,2))</f>
        <v>0</v>
      </c>
    </row>
    <row r="41" spans="1:13" ht="15.75" hidden="1" outlineLevel="1" x14ac:dyDescent="0.25">
      <c r="A41" s="19">
        <f t="shared" si="1"/>
        <v>8</v>
      </c>
      <c r="B41" s="28" t="str">
        <f>B10</f>
        <v>Gefest</v>
      </c>
      <c r="C41" s="29" t="str">
        <f>C10</f>
        <v xml:space="preserve">Саган Сергей </v>
      </c>
      <c r="D41" s="21">
        <f>SUM(F41:M41)</f>
        <v>219.04000000000002</v>
      </c>
      <c r="E41" s="3">
        <f>IF(D41&gt;0,RANK(D41,$D$34:$D$61),реглист!$C$62+1)</f>
        <v>22</v>
      </c>
      <c r="F41" s="20">
        <f>POWER(F10,2)</f>
        <v>219.04000000000002</v>
      </c>
      <c r="G41" s="20">
        <f>POWER(G10,2)</f>
        <v>0</v>
      </c>
      <c r="H41" s="20">
        <f>POWER(H10,2)</f>
        <v>0</v>
      </c>
      <c r="I41" s="20">
        <f>POWER(I10,2)</f>
        <v>0</v>
      </c>
      <c r="J41" s="21">
        <f>POWER(J10,2)</f>
        <v>0</v>
      </c>
      <c r="K41" s="21">
        <f>IF(K10&gt;=45,POWER(K10,2),POWER(K10/2,2))</f>
        <v>0</v>
      </c>
      <c r="L41" s="21">
        <f>IF(L10&gt;=45,POWER(L10,2),POWER(L10/2,2))</f>
        <v>0</v>
      </c>
      <c r="M41" s="21">
        <f>IF(M10&gt;=45,POWER(M10,2),POWER(M10/2,2))</f>
        <v>0</v>
      </c>
    </row>
    <row r="42" spans="1:13" ht="15.75" hidden="1" outlineLevel="1" x14ac:dyDescent="0.25">
      <c r="A42" s="19">
        <f t="shared" si="1"/>
        <v>9</v>
      </c>
      <c r="B42" s="28" t="str">
        <f>B11</f>
        <v>Bona Кобрин</v>
      </c>
      <c r="C42" s="29" t="str">
        <f>C11</f>
        <v xml:space="preserve">Марковский Максим </v>
      </c>
      <c r="D42" s="21">
        <f>SUM(F42:M42)</f>
        <v>479.40999999999997</v>
      </c>
      <c r="E42" s="3">
        <f>IF(D42&gt;0,RANK(D42,$D$34:$D$61),реглист!$C$62+1)</f>
        <v>15</v>
      </c>
      <c r="F42" s="20">
        <f>POWER(F11,2)</f>
        <v>123.21</v>
      </c>
      <c r="G42" s="20">
        <f>POWER(G11,2)</f>
        <v>207.36</v>
      </c>
      <c r="H42" s="20">
        <f>POWER(H11,2)</f>
        <v>148.83999999999997</v>
      </c>
      <c r="I42" s="20">
        <f>POWER(I11,2)</f>
        <v>0</v>
      </c>
      <c r="J42" s="21">
        <f>POWER(J11,2)</f>
        <v>0</v>
      </c>
      <c r="K42" s="21">
        <f>IF(K11&gt;=45,POWER(K11,2),POWER(K11/2,2))</f>
        <v>0</v>
      </c>
      <c r="L42" s="21">
        <f>IF(L11&gt;=45,POWER(L11,2),POWER(L11/2,2))</f>
        <v>0</v>
      </c>
      <c r="M42" s="21">
        <f>IF(M11&gt;=45,POWER(M11,2),POWER(M11/2,2))</f>
        <v>0</v>
      </c>
    </row>
    <row r="43" spans="1:13" ht="15.75" hidden="1" outlineLevel="1" x14ac:dyDescent="0.25">
      <c r="A43" s="19">
        <f t="shared" si="1"/>
        <v>10</v>
      </c>
      <c r="B43" s="28" t="str">
        <f>B12</f>
        <v>Трудовые резервы</v>
      </c>
      <c r="C43" s="29" t="str">
        <f>C12</f>
        <v xml:space="preserve">Пожарский Константин </v>
      </c>
      <c r="D43" s="21">
        <f>SUM(F43:M43)</f>
        <v>951.71</v>
      </c>
      <c r="E43" s="3">
        <f>IF(D43&gt;0,RANK(D43,$D$34:$D$61),реглист!$C$62+1)</f>
        <v>3</v>
      </c>
      <c r="F43" s="20">
        <f>POWER(F12,2)</f>
        <v>278.89</v>
      </c>
      <c r="G43" s="20">
        <f>POWER(G12,2)</f>
        <v>479.60999999999996</v>
      </c>
      <c r="H43" s="20">
        <f>POWER(H12,2)</f>
        <v>193.21</v>
      </c>
      <c r="I43" s="20">
        <f>POWER(I12,2)</f>
        <v>0</v>
      </c>
      <c r="J43" s="21">
        <f>POWER(J12,2)</f>
        <v>0</v>
      </c>
      <c r="K43" s="21">
        <f>IF(K12&gt;=45,POWER(K12,2),POWER(K12/2,2))</f>
        <v>0</v>
      </c>
      <c r="L43" s="21">
        <f>IF(L12&gt;=45,POWER(L12,2),POWER(L12/2,2))</f>
        <v>0</v>
      </c>
      <c r="M43" s="21">
        <f>IF(M12&gt;=45,POWER(M12,2),POWER(M12/2,2))</f>
        <v>0</v>
      </c>
    </row>
    <row r="44" spans="1:13" ht="15.75" hidden="1" outlineLevel="1" x14ac:dyDescent="0.25">
      <c r="A44" s="19">
        <f t="shared" si="1"/>
        <v>11</v>
      </c>
      <c r="B44" s="28" t="str">
        <f>B13</f>
        <v>Perch Legends</v>
      </c>
      <c r="C44" s="29" t="str">
        <f>C13</f>
        <v xml:space="preserve">Лабанок Александр </v>
      </c>
      <c r="D44" s="21">
        <f>SUM(F44:M44)</f>
        <v>148.83999999999997</v>
      </c>
      <c r="E44" s="3">
        <f>IF(D44&gt;0,RANK(D44,$D$34:$D$61),реглист!$C$62+1)</f>
        <v>25</v>
      </c>
      <c r="F44" s="20">
        <f>POWER(F13,2)</f>
        <v>148.83999999999997</v>
      </c>
      <c r="G44" s="20">
        <f>POWER(G13,2)</f>
        <v>0</v>
      </c>
      <c r="H44" s="20">
        <f>POWER(H13,2)</f>
        <v>0</v>
      </c>
      <c r="I44" s="20">
        <f>POWER(I13,2)</f>
        <v>0</v>
      </c>
      <c r="J44" s="21">
        <f>POWER(J13,2)</f>
        <v>0</v>
      </c>
      <c r="K44" s="21">
        <f>IF(K13&gt;=45,POWER(K13,2),POWER(K13/2,2))</f>
        <v>0</v>
      </c>
      <c r="L44" s="21">
        <f>IF(L13&gt;=45,POWER(L13,2),POWER(L13/2,2))</f>
        <v>0</v>
      </c>
      <c r="M44" s="21">
        <f>IF(M13&gt;=45,POWER(M13,2),POWER(M13/2,2))</f>
        <v>0</v>
      </c>
    </row>
    <row r="45" spans="1:13" ht="15.75" hidden="1" outlineLevel="1" x14ac:dyDescent="0.25">
      <c r="A45" s="19">
        <f t="shared" si="1"/>
        <v>12</v>
      </c>
      <c r="B45" s="28" t="str">
        <f>B14</f>
        <v>Bait Breath Team</v>
      </c>
      <c r="C45" s="29" t="str">
        <f>C14</f>
        <v xml:space="preserve">Зубко Сергей </v>
      </c>
      <c r="D45" s="21">
        <f>SUM(F45:M45)</f>
        <v>564.25</v>
      </c>
      <c r="E45" s="3">
        <f>IF(D45&gt;0,RANK(D45,$D$34:$D$61),реглист!$C$62+1)</f>
        <v>9</v>
      </c>
      <c r="F45" s="20">
        <f>POWER(F14,2)</f>
        <v>240.25</v>
      </c>
      <c r="G45" s="20">
        <f>POWER(G14,2)</f>
        <v>324</v>
      </c>
      <c r="H45" s="20">
        <f>POWER(H14,2)</f>
        <v>0</v>
      </c>
      <c r="I45" s="20">
        <f>POWER(I14,2)</f>
        <v>0</v>
      </c>
      <c r="J45" s="21">
        <f>POWER(J14,2)</f>
        <v>0</v>
      </c>
      <c r="K45" s="21">
        <f>IF(K14&gt;=45,POWER(K14,2),POWER(K14/2,2))</f>
        <v>0</v>
      </c>
      <c r="L45" s="21">
        <f>IF(L14&gt;=45,POWER(L14,2),POWER(L14/2,2))</f>
        <v>0</v>
      </c>
      <c r="M45" s="21">
        <f>IF(M14&gt;=45,POWER(M14,2),POWER(M14/2,2))</f>
        <v>0</v>
      </c>
    </row>
    <row r="46" spans="1:13" ht="15.75" hidden="1" outlineLevel="1" x14ac:dyDescent="0.25">
      <c r="A46" s="19">
        <f t="shared" si="1"/>
        <v>13</v>
      </c>
      <c r="B46" s="28" t="str">
        <f>B15</f>
        <v>FishUp Team</v>
      </c>
      <c r="C46" s="29" t="str">
        <f>C15</f>
        <v xml:space="preserve">Волосевич Виталий </v>
      </c>
      <c r="D46" s="21">
        <f>SUM(F46:M46)</f>
        <v>272.25</v>
      </c>
      <c r="E46" s="3">
        <f>IF(D46&gt;0,RANK(D46,$D$34:$D$61),реглист!$C$62+1)</f>
        <v>20</v>
      </c>
      <c r="F46" s="20">
        <f>POWER(F15,2)</f>
        <v>272.25</v>
      </c>
      <c r="G46" s="20">
        <f>POWER(G15,2)</f>
        <v>0</v>
      </c>
      <c r="H46" s="20">
        <f>POWER(H15,2)</f>
        <v>0</v>
      </c>
      <c r="I46" s="20">
        <f>POWER(I15,2)</f>
        <v>0</v>
      </c>
      <c r="J46" s="21">
        <f>POWER(J15,2)</f>
        <v>0</v>
      </c>
      <c r="K46" s="21">
        <f>IF(K15&gt;=45,POWER(K15,2),POWER(K15/2,2))</f>
        <v>0</v>
      </c>
      <c r="L46" s="21">
        <f>IF(L15&gt;=45,POWER(L15,2),POWER(L15/2,2))</f>
        <v>0</v>
      </c>
      <c r="M46" s="21">
        <f>IF(M15&gt;=45,POWER(M15,2),POWER(M15/2,2))</f>
        <v>0</v>
      </c>
    </row>
    <row r="47" spans="1:13" ht="15.75" hidden="1" outlineLevel="1" x14ac:dyDescent="0.25">
      <c r="A47" s="19">
        <f t="shared" si="1"/>
        <v>14</v>
      </c>
      <c r="B47" s="28" t="str">
        <f>B16</f>
        <v>Amateurs</v>
      </c>
      <c r="C47" s="29" t="str">
        <f>C16</f>
        <v xml:space="preserve">Соколов Кирилл </v>
      </c>
      <c r="D47" s="21">
        <f>SUM(F47:M47)</f>
        <v>0</v>
      </c>
      <c r="E47" s="3">
        <f>IF(D47&gt;0,RANK(D47,$D$34:$D$61),реглист!$C$62+1)</f>
        <v>29</v>
      </c>
      <c r="F47" s="20">
        <f>POWER(F16,2)</f>
        <v>0</v>
      </c>
      <c r="G47" s="20">
        <f>POWER(G16,2)</f>
        <v>0</v>
      </c>
      <c r="H47" s="20">
        <f>POWER(H16,2)</f>
        <v>0</v>
      </c>
      <c r="I47" s="20">
        <f>POWER(I16,2)</f>
        <v>0</v>
      </c>
      <c r="J47" s="21">
        <f>POWER(J16,2)</f>
        <v>0</v>
      </c>
      <c r="K47" s="21">
        <f>IF(K16&gt;=45,POWER(K16,2),POWER(K16/2,2))</f>
        <v>0</v>
      </c>
      <c r="L47" s="21">
        <f>IF(L16&gt;=45,POWER(L16,2),POWER(L16/2,2))</f>
        <v>0</v>
      </c>
      <c r="M47" s="21">
        <f>IF(M16&gt;=45,POWER(M16,2),POWER(M16/2,2))</f>
        <v>0</v>
      </c>
    </row>
    <row r="48" spans="1:13" ht="15.75" hidden="1" outlineLevel="1" x14ac:dyDescent="0.25">
      <c r="A48" s="19">
        <f t="shared" si="1"/>
        <v>15</v>
      </c>
      <c r="B48" s="28" t="str">
        <f>B17</f>
        <v>RockFish</v>
      </c>
      <c r="C48" s="29" t="str">
        <f>C17</f>
        <v xml:space="preserve">Силивончик Павел </v>
      </c>
      <c r="D48" s="21">
        <f>SUM(F48:M48)</f>
        <v>529</v>
      </c>
      <c r="E48" s="3">
        <f>IF(D48&gt;0,RANK(D48,$D$34:$D$61),реглист!$C$62+1)</f>
        <v>10</v>
      </c>
      <c r="F48" s="20">
        <f>POWER(F17,2)</f>
        <v>529</v>
      </c>
      <c r="G48" s="20">
        <f>POWER(G17,2)</f>
        <v>0</v>
      </c>
      <c r="H48" s="20">
        <f>POWER(H17,2)</f>
        <v>0</v>
      </c>
      <c r="I48" s="20">
        <f>POWER(I17,2)</f>
        <v>0</v>
      </c>
      <c r="J48" s="21">
        <f>POWER(J17,2)</f>
        <v>0</v>
      </c>
      <c r="K48" s="21">
        <f>IF(K17&gt;=45,POWER(K17,2),POWER(K17/2,2))</f>
        <v>0</v>
      </c>
      <c r="L48" s="21">
        <f>IF(L17&gt;=45,POWER(L17,2),POWER(L17/2,2))</f>
        <v>0</v>
      </c>
      <c r="M48" s="21">
        <f>IF(M17&gt;=45,POWER(M17,2),POWER(M17/2,2))</f>
        <v>0</v>
      </c>
    </row>
    <row r="49" spans="1:13" ht="15.75" hidden="1" outlineLevel="1" x14ac:dyDescent="0.25">
      <c r="A49" s="19">
        <f t="shared" si="1"/>
        <v>16</v>
      </c>
      <c r="B49" s="28" t="str">
        <f>B18</f>
        <v>Против Течения</v>
      </c>
      <c r="C49" s="29" t="str">
        <f>C18</f>
        <v>Кириенко Кирилл</v>
      </c>
      <c r="D49" s="21">
        <f>SUM(F49:M49)</f>
        <v>620.81000000000006</v>
      </c>
      <c r="E49" s="3">
        <f>IF(D49&gt;0,RANK(D49,$D$34:$D$61),реглист!$C$62+1)</f>
        <v>8</v>
      </c>
      <c r="F49" s="20">
        <f>POWER(F18,2)</f>
        <v>364.81000000000006</v>
      </c>
      <c r="G49" s="20">
        <f>POWER(G18,2)</f>
        <v>256</v>
      </c>
      <c r="H49" s="20">
        <f>POWER(H18,2)</f>
        <v>0</v>
      </c>
      <c r="I49" s="20">
        <f>POWER(I18,2)</f>
        <v>0</v>
      </c>
      <c r="J49" s="21">
        <f>POWER(J18,2)</f>
        <v>0</v>
      </c>
      <c r="K49" s="21">
        <f>IF(K18&gt;=45,POWER(K18,2),POWER(K18/2,2))</f>
        <v>0</v>
      </c>
      <c r="L49" s="21">
        <f>IF(L18&gt;=45,POWER(L18,2),POWER(L18/2,2))</f>
        <v>0</v>
      </c>
      <c r="M49" s="21">
        <f>IF(M18&gt;=45,POWER(M18,2),POWER(M18/2,2))</f>
        <v>0</v>
      </c>
    </row>
    <row r="50" spans="1:13" ht="15.75" hidden="1" outlineLevel="1" x14ac:dyDescent="0.25">
      <c r="A50" s="19">
        <f t="shared" si="1"/>
        <v>17</v>
      </c>
      <c r="B50" s="28" t="str">
        <f>B19</f>
        <v>ASpinnTeam</v>
      </c>
      <c r="C50" s="29" t="str">
        <f>C19</f>
        <v>Нугуманов Артём</v>
      </c>
      <c r="D50" s="21">
        <f>SUM(F50:M50)</f>
        <v>515.01499999999999</v>
      </c>
      <c r="E50" s="3">
        <f>IF(D50&gt;0,RANK(D50,$D$34:$D$61),реглист!$C$62+1)</f>
        <v>12</v>
      </c>
      <c r="F50" s="20">
        <f>POWER(F19,2)</f>
        <v>313.28999999999996</v>
      </c>
      <c r="G50" s="20">
        <f>POWER(G19,2)</f>
        <v>0</v>
      </c>
      <c r="H50" s="20">
        <f>POWER(H19,2)</f>
        <v>0</v>
      </c>
      <c r="I50" s="20">
        <f>POWER(I19,2)</f>
        <v>0</v>
      </c>
      <c r="J50" s="21">
        <f>POWER(J19,2)</f>
        <v>0</v>
      </c>
      <c r="K50" s="21">
        <f>IF(K19&gt;=45,POWER(K19,2),POWER(K19/2,2))</f>
        <v>36.602499999999999</v>
      </c>
      <c r="L50" s="21">
        <f>IF(L19&gt;=45,POWER(L19,2),POWER(L19/2,2))</f>
        <v>165.1225</v>
      </c>
      <c r="M50" s="21">
        <f>IF(M19&gt;=45,POWER(M19,2),POWER(M19/2,2))</f>
        <v>0</v>
      </c>
    </row>
    <row r="51" spans="1:13" ht="15.75" hidden="1" outlineLevel="1" x14ac:dyDescent="0.25">
      <c r="A51" s="19">
        <f t="shared" si="1"/>
        <v>18</v>
      </c>
      <c r="B51" s="28" t="str">
        <f>B20</f>
        <v>Fanatic Belarus</v>
      </c>
      <c r="C51" s="29" t="str">
        <f>C20</f>
        <v xml:space="preserve">Рулинский Александр </v>
      </c>
      <c r="D51" s="21">
        <f>SUM(F51:M51)</f>
        <v>222.01000000000002</v>
      </c>
      <c r="E51" s="3">
        <f>IF(D51&gt;0,RANK(D51,$D$34:$D$61),реглист!$C$62+1)</f>
        <v>21</v>
      </c>
      <c r="F51" s="20">
        <f>POWER(F20,2)</f>
        <v>222.01000000000002</v>
      </c>
      <c r="G51" s="20">
        <f>POWER(G20,2)</f>
        <v>0</v>
      </c>
      <c r="H51" s="20">
        <f>POWER(H20,2)</f>
        <v>0</v>
      </c>
      <c r="I51" s="20">
        <f>POWER(I20,2)</f>
        <v>0</v>
      </c>
      <c r="J51" s="21">
        <f>POWER(J20,2)</f>
        <v>0</v>
      </c>
      <c r="K51" s="21">
        <f>IF(K20&gt;=45,POWER(K20,2),POWER(K20/2,2))</f>
        <v>0</v>
      </c>
      <c r="L51" s="21">
        <f>IF(L20&gt;=45,POWER(L20,2),POWER(L20/2,2))</f>
        <v>0</v>
      </c>
      <c r="M51" s="21">
        <f>IF(M20&gt;=45,POWER(M20,2),POWER(M20/2,2))</f>
        <v>0</v>
      </c>
    </row>
    <row r="52" spans="1:13" ht="15.75" hidden="1" outlineLevel="1" x14ac:dyDescent="0.25">
      <c r="A52" s="19">
        <f t="shared" si="1"/>
        <v>19</v>
      </c>
      <c r="B52" s="28" t="str">
        <f>B21</f>
        <v>SB-FISHING</v>
      </c>
      <c r="C52" s="29" t="str">
        <f>C21</f>
        <v xml:space="preserve">Болбас Тимофей </v>
      </c>
      <c r="D52" s="21">
        <f>SUM(F52:M52)</f>
        <v>1078.0300000000002</v>
      </c>
      <c r="E52" s="3">
        <f>IF(D52&gt;0,RANK(D52,$D$34:$D$61),реглист!$C$62+1)</f>
        <v>2</v>
      </c>
      <c r="F52" s="20">
        <f>POWER(F21,2)</f>
        <v>127.69000000000001</v>
      </c>
      <c r="G52" s="20">
        <f>POWER(G21,2)</f>
        <v>156.25</v>
      </c>
      <c r="H52" s="20">
        <f>POWER(H21,2)</f>
        <v>324</v>
      </c>
      <c r="I52" s="20">
        <f>POWER(I21,2)</f>
        <v>163.84000000000003</v>
      </c>
      <c r="J52" s="21">
        <f>POWER(J21,2)</f>
        <v>306.25</v>
      </c>
      <c r="K52" s="21">
        <f>IF(K21&gt;=45,POWER(K21,2),POWER(K21/2,2))</f>
        <v>0</v>
      </c>
      <c r="L52" s="21">
        <f>IF(L21&gt;=45,POWER(L21,2),POWER(L21/2,2))</f>
        <v>0</v>
      </c>
      <c r="M52" s="21">
        <f>IF(M21&gt;=45,POWER(M21,2),POWER(M21/2,2))</f>
        <v>0</v>
      </c>
    </row>
    <row r="53" spans="1:13" ht="15.75" hidden="1" outlineLevel="1" x14ac:dyDescent="0.25">
      <c r="A53" s="19">
        <f t="shared" si="1"/>
        <v>20</v>
      </c>
      <c r="B53" s="28" t="str">
        <f>B22</f>
        <v>Фарватер</v>
      </c>
      <c r="C53" s="29" t="str">
        <f>C22</f>
        <v xml:space="preserve">Цыганок Михаил </v>
      </c>
      <c r="D53" s="21">
        <f>SUM(F53:M53)</f>
        <v>302.75999999999993</v>
      </c>
      <c r="E53" s="3">
        <f>IF(D53&gt;0,RANK(D53,$D$34:$D$61),реглист!$C$62+1)</f>
        <v>19</v>
      </c>
      <c r="F53" s="20">
        <f>POWER(F22,2)</f>
        <v>302.75999999999993</v>
      </c>
      <c r="G53" s="20">
        <f>POWER(G22,2)</f>
        <v>0</v>
      </c>
      <c r="H53" s="20">
        <f>POWER(H22,2)</f>
        <v>0</v>
      </c>
      <c r="I53" s="20">
        <f>POWER(I22,2)</f>
        <v>0</v>
      </c>
      <c r="J53" s="21">
        <f>POWER(J22,2)</f>
        <v>0</v>
      </c>
      <c r="K53" s="21">
        <f>IF(K22&gt;=45,POWER(K22,2),POWER(K22/2,2))</f>
        <v>0</v>
      </c>
      <c r="L53" s="21">
        <f>IF(L22&gt;=45,POWER(L22,2),POWER(L22/2,2))</f>
        <v>0</v>
      </c>
      <c r="M53" s="21">
        <f>IF(M22&gt;=45,POWER(M22,2),POWER(M22/2,2))</f>
        <v>0</v>
      </c>
    </row>
    <row r="54" spans="1:13" ht="15.75" hidden="1" outlineLevel="1" x14ac:dyDescent="0.25">
      <c r="A54" s="19">
        <f t="shared" si="1"/>
        <v>21</v>
      </c>
      <c r="B54" s="28" t="str">
        <f>B23</f>
        <v>Old Roads Fishing</v>
      </c>
      <c r="C54" s="29" t="str">
        <f>C23</f>
        <v xml:space="preserve">Чернышёв Егор </v>
      </c>
      <c r="D54" s="21">
        <f>SUM(F54:M54)</f>
        <v>897.8125</v>
      </c>
      <c r="E54" s="3">
        <f>IF(D54&gt;0,RANK(D54,$D$34:$D$61),реглист!$C$62+1)</f>
        <v>4</v>
      </c>
      <c r="F54" s="20">
        <f>POWER(F23,2)</f>
        <v>0</v>
      </c>
      <c r="G54" s="20">
        <f>POWER(G23,2)</f>
        <v>0</v>
      </c>
      <c r="H54" s="20">
        <f>POWER(H23,2)</f>
        <v>0</v>
      </c>
      <c r="I54" s="20">
        <f>POWER(I23,2)</f>
        <v>0</v>
      </c>
      <c r="J54" s="21">
        <f>POWER(J23,2)</f>
        <v>0</v>
      </c>
      <c r="K54" s="21">
        <f>IF(K23&gt;=45,POWER(K23,2),POWER(K23/2,2))</f>
        <v>479.60999999999996</v>
      </c>
      <c r="L54" s="21">
        <f>IF(L23&gt;=45,POWER(L23,2),POWER(L23/2,2))</f>
        <v>418.20249999999999</v>
      </c>
      <c r="M54" s="21">
        <f>IF(M23&gt;=45,POWER(M23,2),POWER(M23/2,2))</f>
        <v>0</v>
      </c>
    </row>
    <row r="55" spans="1:13" ht="15.75" hidden="1" outlineLevel="1" x14ac:dyDescent="0.25">
      <c r="A55" s="19">
        <f t="shared" si="1"/>
        <v>22</v>
      </c>
      <c r="B55" s="28" t="str">
        <f>B24</f>
        <v>Dream Team</v>
      </c>
      <c r="C55" s="29" t="str">
        <f>C24</f>
        <v xml:space="preserve">Тысевич Сергей </v>
      </c>
      <c r="D55" s="21">
        <f>SUM(F55:M55)</f>
        <v>153.76000000000002</v>
      </c>
      <c r="E55" s="3">
        <f>IF(D55&gt;0,RANK(D55,$D$34:$D$61),реглист!$C$62+1)</f>
        <v>24</v>
      </c>
      <c r="F55" s="20">
        <f>POWER(F24,2)</f>
        <v>0</v>
      </c>
      <c r="G55" s="20">
        <f>POWER(G24,2)</f>
        <v>0</v>
      </c>
      <c r="H55" s="20">
        <f>POWER(H24,2)</f>
        <v>0</v>
      </c>
      <c r="I55" s="20">
        <f>POWER(I24,2)</f>
        <v>0</v>
      </c>
      <c r="J55" s="21">
        <f>POWER(J24,2)</f>
        <v>0</v>
      </c>
      <c r="K55" s="21">
        <f>IF(K24&gt;=45,POWER(K24,2),POWER(K24/2,2))</f>
        <v>153.76000000000002</v>
      </c>
      <c r="L55" s="21">
        <f>IF(L24&gt;=45,POWER(L24,2),POWER(L24/2,2))</f>
        <v>0</v>
      </c>
      <c r="M55" s="21">
        <f>IF(M24&gt;=45,POWER(M24,2),POWER(M24/2,2))</f>
        <v>0</v>
      </c>
    </row>
    <row r="56" spans="1:13" ht="15.75" hidden="1" outlineLevel="1" x14ac:dyDescent="0.25">
      <c r="A56" s="19">
        <f t="shared" si="1"/>
        <v>23</v>
      </c>
      <c r="B56" s="28" t="str">
        <f>B25</f>
        <v>UL Hooligans</v>
      </c>
      <c r="C56" s="29" t="str">
        <f>C25</f>
        <v>Уютов Кирилл</v>
      </c>
      <c r="D56" s="21">
        <f>SUM(F56:M56)</f>
        <v>691.0200000000001</v>
      </c>
      <c r="E56" s="3">
        <f>IF(D56&gt;0,RANK(D56,$D$34:$D$61),реглист!$C$62+1)</f>
        <v>7</v>
      </c>
      <c r="F56" s="20">
        <f>POWER(F25,2)</f>
        <v>275.56000000000006</v>
      </c>
      <c r="G56" s="20">
        <f>POWER(G25,2)</f>
        <v>156.25</v>
      </c>
      <c r="H56" s="20">
        <f>POWER(H25,2)</f>
        <v>259.21000000000004</v>
      </c>
      <c r="I56" s="20">
        <f>POWER(I25,2)</f>
        <v>0</v>
      </c>
      <c r="J56" s="21">
        <f>POWER(J25,2)</f>
        <v>0</v>
      </c>
      <c r="K56" s="21">
        <f>IF(K25&gt;=45,POWER(K25,2),POWER(K25/2,2))</f>
        <v>0</v>
      </c>
      <c r="L56" s="21">
        <f>IF(L25&gt;=45,POWER(L25,2),POWER(L25/2,2))</f>
        <v>0</v>
      </c>
      <c r="M56" s="21">
        <f>IF(M25&gt;=45,POWER(M25,2),POWER(M25/2,2))</f>
        <v>0</v>
      </c>
    </row>
    <row r="57" spans="1:13" ht="15.75" hidden="1" outlineLevel="1" x14ac:dyDescent="0.25">
      <c r="A57" s="19">
        <f t="shared" si="1"/>
        <v>24</v>
      </c>
      <c r="B57" s="28" t="str">
        <f>B26</f>
        <v>Black River Team</v>
      </c>
      <c r="C57" s="29" t="str">
        <f>C26</f>
        <v>Ворон Павел</v>
      </c>
      <c r="D57" s="21">
        <f>SUM(F57:M57)</f>
        <v>0</v>
      </c>
      <c r="E57" s="3">
        <f>IF(D57&gt;0,RANK(D57,$D$34:$D$61),реглист!$C$62+1)</f>
        <v>29</v>
      </c>
      <c r="F57" s="20">
        <f>POWER(F26,2)</f>
        <v>0</v>
      </c>
      <c r="G57" s="20">
        <f>POWER(G26,2)</f>
        <v>0</v>
      </c>
      <c r="H57" s="20">
        <f>POWER(H26,2)</f>
        <v>0</v>
      </c>
      <c r="I57" s="20">
        <f>POWER(I26,2)</f>
        <v>0</v>
      </c>
      <c r="J57" s="21">
        <f>POWER(J26,2)</f>
        <v>0</v>
      </c>
      <c r="K57" s="21">
        <f>IF(K26&gt;=45,POWER(K26,2),POWER(K26/2,2))</f>
        <v>0</v>
      </c>
      <c r="L57" s="21">
        <f>IF(L26&gt;=45,POWER(L26,2),POWER(L26/2,2))</f>
        <v>0</v>
      </c>
      <c r="M57" s="21">
        <f>IF(M26&gt;=45,POWER(M26,2),POWER(M26/2,2))</f>
        <v>0</v>
      </c>
    </row>
    <row r="58" spans="1:13" ht="15.75" hidden="1" outlineLevel="1" x14ac:dyDescent="0.25">
      <c r="A58" s="19">
        <f t="shared" si="1"/>
        <v>25</v>
      </c>
      <c r="B58" s="28" t="str">
        <f>B27</f>
        <v>Legion</v>
      </c>
      <c r="C58" s="29" t="str">
        <f>C27</f>
        <v xml:space="preserve">Микулов Владимир </v>
      </c>
      <c r="D58" s="21">
        <f>SUM(F58:M58)</f>
        <v>2823.38</v>
      </c>
      <c r="E58" s="3">
        <f>IF(D58&gt;0,RANK(D58,$D$34:$D$61),реглист!$C$62+1)</f>
        <v>1</v>
      </c>
      <c r="F58" s="20">
        <f>POWER(F27,2)</f>
        <v>252.81</v>
      </c>
      <c r="G58" s="20">
        <f>POWER(G27,2)</f>
        <v>228.01</v>
      </c>
      <c r="H58" s="20">
        <f>POWER(H27,2)</f>
        <v>0</v>
      </c>
      <c r="I58" s="20">
        <f>POWER(I27,2)</f>
        <v>0</v>
      </c>
      <c r="J58" s="21">
        <f>POWER(J27,2)</f>
        <v>0</v>
      </c>
      <c r="K58" s="21">
        <f>IF(K27&gt;=45,POWER(K27,2),POWER(K27/2,2))</f>
        <v>2342.56</v>
      </c>
      <c r="L58" s="21">
        <f>IF(L27&gt;=45,POWER(L27,2),POWER(L27/2,2))</f>
        <v>0</v>
      </c>
      <c r="M58" s="21">
        <f>IF(M27&gt;=45,POWER(M27,2),POWER(M27/2,2))</f>
        <v>0</v>
      </c>
    </row>
    <row r="59" spans="1:13" ht="15.75" hidden="1" outlineLevel="1" x14ac:dyDescent="0.25">
      <c r="A59" s="19">
        <f t="shared" si="1"/>
        <v>26</v>
      </c>
      <c r="B59" s="28" t="str">
        <f>B28</f>
        <v>nanobass</v>
      </c>
      <c r="C59" s="29" t="str">
        <f>C28</f>
        <v xml:space="preserve">Бычик Роман </v>
      </c>
      <c r="D59" s="21">
        <f>SUM(F59:M59)</f>
        <v>169</v>
      </c>
      <c r="E59" s="3">
        <f>IF(D59&gt;0,RANK(D59,$D$34:$D$61),реглист!$C$62+1)</f>
        <v>23</v>
      </c>
      <c r="F59" s="20">
        <f>POWER(F28,2)</f>
        <v>169</v>
      </c>
      <c r="G59" s="20">
        <f>POWER(G28,2)</f>
        <v>0</v>
      </c>
      <c r="H59" s="20">
        <f>POWER(H28,2)</f>
        <v>0</v>
      </c>
      <c r="I59" s="20">
        <f>POWER(I28,2)</f>
        <v>0</v>
      </c>
      <c r="J59" s="21">
        <f>POWER(J28,2)</f>
        <v>0</v>
      </c>
      <c r="K59" s="21">
        <f>IF(K28&gt;=45,POWER(K28,2),POWER(K28/2,2))</f>
        <v>0</v>
      </c>
      <c r="L59" s="21">
        <f>IF(L28&gt;=45,POWER(L28,2),POWER(L28/2,2))</f>
        <v>0</v>
      </c>
      <c r="M59" s="21">
        <f>IF(M28&gt;=45,POWER(M28,2),POWER(M28/2,2))</f>
        <v>0</v>
      </c>
    </row>
    <row r="60" spans="1:13" ht="15.75" hidden="1" outlineLevel="1" x14ac:dyDescent="0.25">
      <c r="A60" s="19">
        <f t="shared" si="1"/>
        <v>27</v>
      </c>
      <c r="B60" s="28" t="str">
        <f>B29</f>
        <v>XULi-Uli</v>
      </c>
      <c r="C60" s="29" t="str">
        <f>C29</f>
        <v xml:space="preserve">Лавренчук Станислав </v>
      </c>
      <c r="D60" s="21">
        <f>SUM(F60:M60)</f>
        <v>476.04999999999995</v>
      </c>
      <c r="E60" s="3">
        <f>IF(D60&gt;0,RANK(D60,$D$34:$D$61),реглист!$C$62+1)</f>
        <v>16</v>
      </c>
      <c r="F60" s="20">
        <f>POWER(F29,2)</f>
        <v>285.60999999999996</v>
      </c>
      <c r="G60" s="20">
        <f>POWER(G29,2)</f>
        <v>190.44000000000003</v>
      </c>
      <c r="H60" s="20">
        <f>POWER(H29,2)</f>
        <v>0</v>
      </c>
      <c r="I60" s="20">
        <f>POWER(I29,2)</f>
        <v>0</v>
      </c>
      <c r="J60" s="21">
        <f>POWER(J29,2)</f>
        <v>0</v>
      </c>
      <c r="K60" s="21">
        <f>IF(K29&gt;=45,POWER(K29,2),POWER(K29/2,2))</f>
        <v>0</v>
      </c>
      <c r="L60" s="21">
        <f>IF(L29&gt;=45,POWER(L29,2),POWER(L29/2,2))</f>
        <v>0</v>
      </c>
      <c r="M60" s="21">
        <f>IF(M29&gt;=45,POWER(M29,2),POWER(M29/2,2))</f>
        <v>0</v>
      </c>
    </row>
    <row r="61" spans="1:13" ht="15.75" hidden="1" outlineLevel="1" x14ac:dyDescent="0.25">
      <c r="A61" s="19">
        <f t="shared" si="1"/>
        <v>28</v>
      </c>
      <c r="B61" s="28" t="str">
        <f>B30</f>
        <v>Кооператив Хищник</v>
      </c>
      <c r="C61" s="29" t="str">
        <f>C30</f>
        <v xml:space="preserve">Сницкий Виктор </v>
      </c>
      <c r="D61" s="21">
        <f>SUM(F61:M61)</f>
        <v>519.70000000000005</v>
      </c>
      <c r="E61" s="3">
        <f>IF(D61&gt;0,RANK(D61,$D$34:$D$61),реглист!$C$62+1)</f>
        <v>11</v>
      </c>
      <c r="F61" s="20">
        <f>POWER(F30,2)</f>
        <v>234.09000000000003</v>
      </c>
      <c r="G61" s="20">
        <f>POWER(G30,2)</f>
        <v>285.60999999999996</v>
      </c>
      <c r="H61" s="20">
        <f>POWER(H30,2)</f>
        <v>0</v>
      </c>
      <c r="I61" s="20">
        <f>POWER(I30,2)</f>
        <v>0</v>
      </c>
      <c r="J61" s="21">
        <f>POWER(J30,2)</f>
        <v>0</v>
      </c>
      <c r="K61" s="21">
        <f>IF(K30&gt;=45,POWER(K30,2),POWER(K30/2,2))</f>
        <v>0</v>
      </c>
      <c r="L61" s="21">
        <f>IF(L30&gt;=45,POWER(L30,2),POWER(L30/2,2))</f>
        <v>0</v>
      </c>
      <c r="M61" s="21">
        <f>IF(M30&gt;=45,POWER(M30,2),POWER(M30/2,2))</f>
        <v>0</v>
      </c>
    </row>
    <row r="62" spans="1:13" collapsed="1" x14ac:dyDescent="0.25"/>
  </sheetData>
  <mergeCells count="15">
    <mergeCell ref="A1:A2"/>
    <mergeCell ref="A32:A33"/>
    <mergeCell ref="B1:B2"/>
    <mergeCell ref="K1:M1"/>
    <mergeCell ref="B32:B33"/>
    <mergeCell ref="C32:C33"/>
    <mergeCell ref="D32:D33"/>
    <mergeCell ref="E32:E33"/>
    <mergeCell ref="C1:C2"/>
    <mergeCell ref="D1:D2"/>
    <mergeCell ref="E1:E2"/>
    <mergeCell ref="C31:E31"/>
    <mergeCell ref="F1:J1"/>
    <mergeCell ref="F2:M2"/>
    <mergeCell ref="F32:M33"/>
  </mergeCells>
  <conditionalFormatting sqref="D3:D30">
    <cfRule type="duplicateValues" dxfId="9" priority="9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22" sqref="Q22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  <col min="20" max="20" width="9.28515625" bestFit="1" customWidth="1"/>
  </cols>
  <sheetData>
    <row r="1" spans="1:24" s="2" customFormat="1" ht="16.5" customHeight="1" thickBot="1" x14ac:dyDescent="0.3">
      <c r="A1" s="62" t="s">
        <v>26</v>
      </c>
      <c r="B1" s="64" t="s">
        <v>1</v>
      </c>
      <c r="C1" s="66" t="s">
        <v>0</v>
      </c>
      <c r="D1" s="68" t="s">
        <v>60</v>
      </c>
      <c r="E1" s="70" t="s">
        <v>3</v>
      </c>
      <c r="F1" s="55" t="s">
        <v>23</v>
      </c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5" t="s">
        <v>24</v>
      </c>
      <c r="T1" s="56"/>
      <c r="U1" s="57"/>
      <c r="V1" s="55" t="s">
        <v>64</v>
      </c>
      <c r="W1" s="56"/>
      <c r="X1" s="57"/>
    </row>
    <row r="2" spans="1:24" ht="16.5" thickBot="1" x14ac:dyDescent="0.3">
      <c r="A2" s="63"/>
      <c r="B2" s="65"/>
      <c r="C2" s="67"/>
      <c r="D2" s="69"/>
      <c r="E2" s="71"/>
      <c r="F2" s="58" t="s">
        <v>25</v>
      </c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5.75" x14ac:dyDescent="0.25">
      <c r="A3" s="18">
        <v>1</v>
      </c>
      <c r="B3" s="11" t="str">
        <f>IF(реглист!C5="Б",реглист!B5,реглист!B6)</f>
        <v>Alutech Team</v>
      </c>
      <c r="C3" s="11" t="str">
        <f>IF(реглист!D5="Б",реглист!C5,реглист!C6)</f>
        <v xml:space="preserve">Купрейчик Сергей </v>
      </c>
      <c r="D3" s="24">
        <f>D34</f>
        <v>1206.48</v>
      </c>
      <c r="E3" s="17">
        <f>E34</f>
        <v>7</v>
      </c>
      <c r="F3" s="21">
        <v>18.899999999999999</v>
      </c>
      <c r="G3" s="21">
        <v>13.7</v>
      </c>
      <c r="H3" s="21">
        <v>13</v>
      </c>
      <c r="I3" s="21">
        <v>14.4</v>
      </c>
      <c r="J3" s="21">
        <v>14.1</v>
      </c>
      <c r="K3" s="21"/>
      <c r="L3" s="21"/>
      <c r="M3" s="21"/>
      <c r="N3" s="21"/>
      <c r="O3" s="21"/>
      <c r="P3" s="21"/>
      <c r="Q3" s="21"/>
      <c r="R3" s="21"/>
      <c r="S3" s="21">
        <v>12</v>
      </c>
      <c r="T3" s="21">
        <v>14.2</v>
      </c>
      <c r="U3" s="21"/>
      <c r="V3" s="21"/>
      <c r="W3" s="21"/>
      <c r="X3" s="21"/>
    </row>
    <row r="4" spans="1:24" ht="15.75" x14ac:dyDescent="0.25">
      <c r="A4" s="19">
        <f>A3+1</f>
        <v>2</v>
      </c>
      <c r="B4" s="11" t="str">
        <f>IF(реглист!C7="Б",реглист!B7,реглист!B8)</f>
        <v>Pike Death TEAM</v>
      </c>
      <c r="C4" s="11" t="str">
        <f>IF(реглист!D7="Б",реглист!C7,реглист!C8)</f>
        <v>Круглянин Сергей</v>
      </c>
      <c r="D4" s="24">
        <f t="shared" ref="D4:D8" si="0">D35</f>
        <v>2972.4925000000003</v>
      </c>
      <c r="E4" s="17">
        <f t="shared" ref="E4:E8" si="1">E35</f>
        <v>2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>
        <v>50.7</v>
      </c>
      <c r="T4" s="20">
        <v>40.1</v>
      </c>
      <c r="U4" s="20"/>
      <c r="V4" s="20"/>
      <c r="W4" s="20"/>
      <c r="X4" s="20"/>
    </row>
    <row r="5" spans="1:24" ht="15.75" x14ac:dyDescent="0.25">
      <c r="A5" s="19">
        <f t="shared" ref="A5:A30" si="2">A4+1</f>
        <v>3</v>
      </c>
      <c r="B5" s="11" t="str">
        <f>IF(реглист!C9="Б",реглист!B9,реглист!B10)</f>
        <v>Peacock Bass</v>
      </c>
      <c r="C5" s="11" t="str">
        <f>IF(реглист!D9="Б",реглист!C9,реглист!C10)</f>
        <v xml:space="preserve">Вычиков Павел </v>
      </c>
      <c r="D5" s="24">
        <f t="shared" si="0"/>
        <v>1132.77</v>
      </c>
      <c r="E5" s="17">
        <f t="shared" si="1"/>
        <v>8</v>
      </c>
      <c r="F5" s="20">
        <v>17.399999999999999</v>
      </c>
      <c r="G5" s="20">
        <v>13.1</v>
      </c>
      <c r="H5" s="20">
        <v>14.8</v>
      </c>
      <c r="I5" s="20">
        <v>15.6</v>
      </c>
      <c r="J5" s="20">
        <v>14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ht="15.75" x14ac:dyDescent="0.25">
      <c r="A6" s="19">
        <f t="shared" si="2"/>
        <v>4</v>
      </c>
      <c r="B6" s="11" t="str">
        <f>IF(реглист!C11="Б",реглист!B11,реглист!B12)</f>
        <v>Bass Hunters</v>
      </c>
      <c r="C6" s="11" t="str">
        <f>IF(реглист!D11="Б",реглист!C11,реглист!C12)</f>
        <v xml:space="preserve">Кириевский Андрей </v>
      </c>
      <c r="D6" s="24">
        <f t="shared" si="0"/>
        <v>0</v>
      </c>
      <c r="E6" s="17">
        <f t="shared" si="1"/>
        <v>29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</row>
    <row r="7" spans="1:24" ht="15.75" x14ac:dyDescent="0.25">
      <c r="A7" s="19">
        <f t="shared" si="2"/>
        <v>5</v>
      </c>
      <c r="B7" s="11" t="str">
        <f>IF(реглист!C13="Б",реглист!B13,реглист!B14)</f>
        <v>Poseidon</v>
      </c>
      <c r="C7" s="11" t="str">
        <f>IF(реглист!D13="Б",реглист!C13,реглист!C14)</f>
        <v xml:space="preserve">Строк Павел </v>
      </c>
      <c r="D7" s="24">
        <f t="shared" si="0"/>
        <v>207.36</v>
      </c>
      <c r="E7" s="17">
        <f t="shared" si="1"/>
        <v>23</v>
      </c>
      <c r="F7" s="20">
        <v>14.4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</row>
    <row r="8" spans="1:24" ht="15.75" x14ac:dyDescent="0.25">
      <c r="A8" s="19">
        <f t="shared" si="2"/>
        <v>6</v>
      </c>
      <c r="B8" s="11" t="str">
        <f>IF(реглист!C15="Б",реглист!B15,реглист!B16)</f>
        <v>FISHINGSTOCK BELARUS</v>
      </c>
      <c r="C8" s="11" t="str">
        <f>IF(реглист!D15="Б",реглист!C15,реглист!C16)</f>
        <v>Бобриков Алексей</v>
      </c>
      <c r="D8" s="24">
        <f t="shared" si="0"/>
        <v>1284.19</v>
      </c>
      <c r="E8" s="17">
        <f t="shared" si="1"/>
        <v>6</v>
      </c>
      <c r="F8" s="20">
        <v>11.6</v>
      </c>
      <c r="G8" s="20">
        <v>11.7</v>
      </c>
      <c r="H8" s="20">
        <v>12.3</v>
      </c>
      <c r="I8" s="20">
        <v>17.8</v>
      </c>
      <c r="J8" s="20">
        <v>15.6</v>
      </c>
      <c r="K8" s="20">
        <v>13</v>
      </c>
      <c r="L8" s="20">
        <v>11.5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</row>
    <row r="9" spans="1:24" ht="15.75" x14ac:dyDescent="0.25">
      <c r="A9" s="19">
        <f t="shared" si="2"/>
        <v>7</v>
      </c>
      <c r="B9" s="11" t="str">
        <f>IF(реглист!C17="Б",реглист!B17,реглист!B18)</f>
        <v>West Fishing</v>
      </c>
      <c r="C9" s="11" t="str">
        <f>IF(реглист!D17="Б",реглист!C17,реглист!C18)</f>
        <v xml:space="preserve">Золотарь Андрей </v>
      </c>
      <c r="D9" s="24">
        <f>D40</f>
        <v>622.33999999999992</v>
      </c>
      <c r="E9" s="17">
        <f>E40</f>
        <v>12</v>
      </c>
      <c r="F9" s="20">
        <v>14</v>
      </c>
      <c r="G9" s="20">
        <v>14.5</v>
      </c>
      <c r="H9" s="20">
        <v>14.7</v>
      </c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</row>
    <row r="10" spans="1:24" ht="15.75" x14ac:dyDescent="0.25">
      <c r="A10" s="19">
        <f t="shared" si="2"/>
        <v>8</v>
      </c>
      <c r="B10" s="11" t="str">
        <f>IF(реглист!C19="Б",реглист!B19,реглист!B20)</f>
        <v>Gefest</v>
      </c>
      <c r="C10" s="11" t="str">
        <f>IF(реглист!D19="Б",реглист!C19,реглист!C20)</f>
        <v xml:space="preserve">Радчук Юрий </v>
      </c>
      <c r="D10" s="24">
        <f>D41</f>
        <v>3192.66</v>
      </c>
      <c r="E10" s="17">
        <f>E41</f>
        <v>1</v>
      </c>
      <c r="F10" s="20">
        <v>15.4</v>
      </c>
      <c r="G10" s="20">
        <v>18</v>
      </c>
      <c r="H10" s="20">
        <v>11.6</v>
      </c>
      <c r="I10" s="20">
        <v>18</v>
      </c>
      <c r="J10" s="20">
        <v>12.8</v>
      </c>
      <c r="K10" s="20">
        <v>17.899999999999999</v>
      </c>
      <c r="L10" s="20">
        <v>17.2</v>
      </c>
      <c r="M10" s="20">
        <v>13.8</v>
      </c>
      <c r="N10" s="20">
        <v>11.2</v>
      </c>
      <c r="O10" s="20">
        <v>15.1</v>
      </c>
      <c r="P10" s="20">
        <v>16</v>
      </c>
      <c r="Q10" s="20">
        <v>16.399999999999999</v>
      </c>
      <c r="R10" s="20">
        <v>18</v>
      </c>
      <c r="S10" s="20"/>
      <c r="T10" s="20"/>
      <c r="U10" s="20"/>
      <c r="V10" s="20"/>
      <c r="W10" s="20"/>
      <c r="X10" s="20"/>
    </row>
    <row r="11" spans="1:24" ht="15.75" x14ac:dyDescent="0.25">
      <c r="A11" s="19">
        <f t="shared" si="2"/>
        <v>9</v>
      </c>
      <c r="B11" s="11" t="str">
        <f>IF(реглист!C21="Б",реглист!B21,реглист!B22)</f>
        <v>Bona Кобрин</v>
      </c>
      <c r="C11" s="11" t="str">
        <f>IF(реглист!D21="Б",реглист!C21,реглист!C22)</f>
        <v xml:space="preserve">Барташук Александр </v>
      </c>
      <c r="D11" s="24">
        <f>D42</f>
        <v>476.37249999999995</v>
      </c>
      <c r="E11" s="17">
        <f>E42</f>
        <v>14</v>
      </c>
      <c r="F11" s="20">
        <v>13.5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>
        <v>34.299999999999997</v>
      </c>
      <c r="T11" s="20"/>
      <c r="U11" s="20"/>
      <c r="V11" s="20"/>
      <c r="W11" s="20"/>
      <c r="X11" s="20"/>
    </row>
    <row r="12" spans="1:24" ht="15.75" x14ac:dyDescent="0.25">
      <c r="A12" s="19">
        <f t="shared" si="2"/>
        <v>10</v>
      </c>
      <c r="B12" s="11" t="str">
        <f>IF(реглист!C23="Б",реглист!B23,реглист!B24)</f>
        <v>Трудовые резервы</v>
      </c>
      <c r="C12" s="11" t="str">
        <f>IF(реглист!D23="Б",реглист!C23,реглист!C24)</f>
        <v xml:space="preserve">Баранок Артём </v>
      </c>
      <c r="D12" s="24">
        <f>D43</f>
        <v>469.15999999999997</v>
      </c>
      <c r="E12" s="17">
        <f>E43</f>
        <v>15</v>
      </c>
      <c r="F12" s="20">
        <v>14.6</v>
      </c>
      <c r="G12" s="20">
        <v>16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</row>
    <row r="13" spans="1:24" ht="15.75" x14ac:dyDescent="0.25">
      <c r="A13" s="19">
        <f t="shared" si="2"/>
        <v>11</v>
      </c>
      <c r="B13" s="11" t="str">
        <f>IF(реглист!C25="Б",реглист!B25,реглист!B26)</f>
        <v>Perch Legends</v>
      </c>
      <c r="C13" s="11" t="str">
        <f>IF(реглист!D25="Б",реглист!C25,реглист!C26)</f>
        <v xml:space="preserve">Каменец  Алексей </v>
      </c>
      <c r="D13" s="24">
        <f>D44</f>
        <v>605.69000000000005</v>
      </c>
      <c r="E13" s="17">
        <f>E44</f>
        <v>13</v>
      </c>
      <c r="F13" s="20">
        <v>12.5</v>
      </c>
      <c r="G13" s="20">
        <v>21.2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</row>
    <row r="14" spans="1:24" ht="15.75" x14ac:dyDescent="0.25">
      <c r="A14" s="19">
        <f t="shared" si="2"/>
        <v>12</v>
      </c>
      <c r="B14" s="11" t="str">
        <f>IF(реглист!C27="Б",реглист!B27,реглист!B28)</f>
        <v>Bait Breath Team</v>
      </c>
      <c r="C14" s="11" t="str">
        <f>IF(реглист!D27="Б",реглист!C27,реглист!C28)</f>
        <v xml:space="preserve">Бахур Александр </v>
      </c>
      <c r="D14" s="24">
        <f>D45</f>
        <v>1641.8600000000001</v>
      </c>
      <c r="E14" s="17">
        <f>E45</f>
        <v>3</v>
      </c>
      <c r="F14" s="20">
        <v>15.8</v>
      </c>
      <c r="G14" s="20">
        <v>21</v>
      </c>
      <c r="H14" s="20">
        <v>16.399999999999999</v>
      </c>
      <c r="I14" s="20">
        <v>16.100000000000001</v>
      </c>
      <c r="J14" s="20">
        <v>12.8</v>
      </c>
      <c r="K14" s="20">
        <v>16.100000000000001</v>
      </c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</row>
    <row r="15" spans="1:24" ht="15.75" x14ac:dyDescent="0.25">
      <c r="A15" s="19">
        <f t="shared" si="2"/>
        <v>13</v>
      </c>
      <c r="B15" s="11" t="str">
        <f>IF(реглист!C29="Б",реглист!B29,реглист!B30)</f>
        <v>FishUp Team</v>
      </c>
      <c r="C15" s="11" t="str">
        <f>IF(реглист!D29="Б",реглист!C29,реглист!C30)</f>
        <v xml:space="preserve">Крук Денис </v>
      </c>
      <c r="D15" s="24">
        <f>D46</f>
        <v>454.42999999999995</v>
      </c>
      <c r="E15" s="17">
        <f>E46</f>
        <v>16</v>
      </c>
      <c r="F15" s="20">
        <v>11.7</v>
      </c>
      <c r="G15" s="20">
        <v>12.7</v>
      </c>
      <c r="H15" s="20">
        <v>12.5</v>
      </c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6" spans="1:24" ht="15.75" x14ac:dyDescent="0.25">
      <c r="A16" s="19">
        <f t="shared" si="2"/>
        <v>14</v>
      </c>
      <c r="B16" s="11" t="str">
        <f>IF(реглист!C31="Б",реглист!B31,реглист!B32)</f>
        <v>Amateurs</v>
      </c>
      <c r="C16" s="11" t="str">
        <f>IF(реглист!D31="Б",реглист!C31,реглист!C32)</f>
        <v xml:space="preserve">Куликовский Виталий </v>
      </c>
      <c r="D16" s="24">
        <f>D47</f>
        <v>1397.9824999999998</v>
      </c>
      <c r="E16" s="17">
        <f>E47</f>
        <v>4</v>
      </c>
      <c r="F16" s="20">
        <v>12.1</v>
      </c>
      <c r="G16" s="20">
        <v>12</v>
      </c>
      <c r="H16" s="20">
        <v>11.9</v>
      </c>
      <c r="I16" s="20">
        <v>15.8</v>
      </c>
      <c r="J16" s="20">
        <v>16.899999999999999</v>
      </c>
      <c r="K16" s="20">
        <v>14.7</v>
      </c>
      <c r="L16" s="20"/>
      <c r="M16" s="20"/>
      <c r="N16" s="20"/>
      <c r="O16" s="20"/>
      <c r="P16" s="20"/>
      <c r="Q16" s="20"/>
      <c r="R16" s="20"/>
      <c r="S16" s="20">
        <v>29.3</v>
      </c>
      <c r="T16" s="20"/>
      <c r="U16" s="20"/>
      <c r="V16" s="20"/>
      <c r="W16" s="20"/>
      <c r="X16" s="20"/>
    </row>
    <row r="17" spans="1:24" ht="15.75" x14ac:dyDescent="0.25">
      <c r="A17" s="19">
        <f t="shared" si="2"/>
        <v>15</v>
      </c>
      <c r="B17" s="11" t="str">
        <f>IF(реглист!C33="Б",реглист!B33,реглист!B34)</f>
        <v>RockFish</v>
      </c>
      <c r="C17" s="11" t="str">
        <f>IF(реглист!D33="Б",реглист!C33,реглист!C34)</f>
        <v xml:space="preserve">Лазарчик Евгений </v>
      </c>
      <c r="D17" s="24">
        <f>D48</f>
        <v>445.21000000000004</v>
      </c>
      <c r="E17" s="17">
        <f>E48</f>
        <v>17</v>
      </c>
      <c r="F17" s="20">
        <v>21.1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1:24" ht="15.75" x14ac:dyDescent="0.25">
      <c r="A18" s="19">
        <f t="shared" si="2"/>
        <v>16</v>
      </c>
      <c r="B18" s="11" t="str">
        <f>IF(реглист!C35="Б",реглист!B35,реглист!B36)</f>
        <v>Против Течения</v>
      </c>
      <c r="C18" s="11" t="str">
        <f>IF(реглист!D35="Б",реглист!C35,реглист!C36)</f>
        <v xml:space="preserve">Ананич Геннадий </v>
      </c>
      <c r="D18" s="24">
        <f>D49</f>
        <v>282.24</v>
      </c>
      <c r="E18" s="17">
        <f t="shared" ref="E18:E19" si="3">E49</f>
        <v>21</v>
      </c>
      <c r="F18" s="20">
        <v>16.8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</row>
    <row r="19" spans="1:24" ht="15.75" x14ac:dyDescent="0.25">
      <c r="A19" s="19">
        <f t="shared" si="2"/>
        <v>17</v>
      </c>
      <c r="B19" s="11" t="str">
        <f>IF(реглист!C37="Б",реглист!B37,реглист!B38)</f>
        <v>ASpinnTeam</v>
      </c>
      <c r="C19" s="11" t="str">
        <f>IF(реглист!D37="Б",реглист!C37,реглист!C38)</f>
        <v>Вашкевич Александр</v>
      </c>
      <c r="D19" s="24">
        <f>D50</f>
        <v>231.04</v>
      </c>
      <c r="E19" s="17">
        <f t="shared" si="3"/>
        <v>22</v>
      </c>
      <c r="F19" s="20">
        <v>15.2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1:24" ht="15.75" x14ac:dyDescent="0.25">
      <c r="A20" s="19">
        <f t="shared" si="2"/>
        <v>18</v>
      </c>
      <c r="B20" s="11" t="str">
        <f>IF(реглист!C39="Б",реглист!B39,реглист!B40)</f>
        <v>Fanatic Belarus</v>
      </c>
      <c r="C20" s="11" t="str">
        <f>IF(реглист!D39="Б",реглист!C39,реглист!C40)</f>
        <v xml:space="preserve">Шевчук Дмитрий </v>
      </c>
      <c r="D20" s="24">
        <f>D51</f>
        <v>394</v>
      </c>
      <c r="E20" s="17">
        <f>E51</f>
        <v>19</v>
      </c>
      <c r="F20" s="20">
        <v>15</v>
      </c>
      <c r="G20" s="20">
        <v>13</v>
      </c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ht="15.75" x14ac:dyDescent="0.25">
      <c r="A21" s="19">
        <f t="shared" si="2"/>
        <v>19</v>
      </c>
      <c r="B21" s="11" t="str">
        <f>IF(реглист!C41="Б",реглист!B41,реглист!B42)</f>
        <v>SB-FISHING</v>
      </c>
      <c r="C21" s="11" t="str">
        <f>IF(реглист!D41="Б",реглист!C41,реглист!C42)</f>
        <v xml:space="preserve">Сапроненков Евгений </v>
      </c>
      <c r="D21" s="24">
        <f>D52</f>
        <v>1295.1000000000001</v>
      </c>
      <c r="E21" s="17">
        <f>E52</f>
        <v>5</v>
      </c>
      <c r="F21" s="20">
        <v>14.8</v>
      </c>
      <c r="G21" s="20">
        <v>12.9</v>
      </c>
      <c r="H21" s="20">
        <v>13.8</v>
      </c>
      <c r="I21" s="20">
        <v>16.399999999999999</v>
      </c>
      <c r="J21" s="20">
        <v>12</v>
      </c>
      <c r="K21" s="20">
        <v>17.5</v>
      </c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</row>
    <row r="22" spans="1:24" ht="15.75" x14ac:dyDescent="0.25">
      <c r="A22" s="19">
        <f t="shared" si="2"/>
        <v>20</v>
      </c>
      <c r="B22" s="11" t="str">
        <f>IF(реглист!C43="Б",реглист!B43,реглист!B44)</f>
        <v>Фарватер</v>
      </c>
      <c r="C22" s="11" t="str">
        <f>IF(реглист!D43="Б",реглист!C43,реглист!C44)</f>
        <v xml:space="preserve">Попельский Максим </v>
      </c>
      <c r="D22" s="24">
        <f>D53</f>
        <v>938.08999999999992</v>
      </c>
      <c r="E22" s="17">
        <f>E53</f>
        <v>10</v>
      </c>
      <c r="F22" s="20">
        <v>22.2</v>
      </c>
      <c r="G22" s="20">
        <v>13.4</v>
      </c>
      <c r="H22" s="20">
        <v>16.3</v>
      </c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</row>
    <row r="23" spans="1:24" ht="15.75" x14ac:dyDescent="0.25">
      <c r="A23" s="19">
        <f t="shared" si="2"/>
        <v>21</v>
      </c>
      <c r="B23" s="11" t="str">
        <f>IF(реглист!C45="Б",реглист!B45,реглист!B46)</f>
        <v>Old Roads Fishing</v>
      </c>
      <c r="C23" s="11" t="str">
        <f>IF(реглист!D45="Б",реглист!C45,реглист!C46)</f>
        <v xml:space="preserve">Синовец Роман </v>
      </c>
      <c r="D23" s="24">
        <f>D54</f>
        <v>859.09</v>
      </c>
      <c r="E23" s="17">
        <f>E54</f>
        <v>11</v>
      </c>
      <c r="F23" s="20">
        <v>15.3</v>
      </c>
      <c r="G23" s="20">
        <v>25</v>
      </c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</row>
    <row r="24" spans="1:24" ht="15.75" x14ac:dyDescent="0.25">
      <c r="A24" s="19">
        <f t="shared" si="2"/>
        <v>22</v>
      </c>
      <c r="B24" s="11" t="str">
        <f>IF(реглист!C47="Б",реглист!B47,реглист!B48)</f>
        <v>Dream Team</v>
      </c>
      <c r="C24" s="11" t="str">
        <f>IF(реглист!D47="Б",реглист!C47,реглист!C48)</f>
        <v xml:space="preserve">Золотухин Александр </v>
      </c>
      <c r="D24" s="24">
        <f>D55</f>
        <v>194.08000000000004</v>
      </c>
      <c r="E24" s="17">
        <f>E55</f>
        <v>24</v>
      </c>
      <c r="F24" s="20">
        <v>10.8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>
        <v>17.600000000000001</v>
      </c>
      <c r="T24" s="20"/>
      <c r="U24" s="20"/>
      <c r="V24" s="20"/>
      <c r="W24" s="20"/>
      <c r="X24" s="20"/>
    </row>
    <row r="25" spans="1:24" ht="15.75" x14ac:dyDescent="0.25">
      <c r="A25" s="19">
        <f t="shared" si="2"/>
        <v>23</v>
      </c>
      <c r="B25" s="11" t="str">
        <f>IF(реглист!C49="Б",реглист!B49,реглист!B50)</f>
        <v>UL Hooligans</v>
      </c>
      <c r="C25" s="11" t="str">
        <f>IF(реглист!D49="Б",реглист!C49,реглист!C50)</f>
        <v>Дешкевич Виталий</v>
      </c>
      <c r="D25" s="24">
        <f>D56</f>
        <v>0</v>
      </c>
      <c r="E25" s="17">
        <f>E56</f>
        <v>29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</row>
    <row r="26" spans="1:24" ht="15.75" x14ac:dyDescent="0.25">
      <c r="A26" s="19">
        <f t="shared" si="2"/>
        <v>24</v>
      </c>
      <c r="B26" s="11" t="str">
        <f>IF(реглист!C51="Б",реглист!B51,реглист!B52)</f>
        <v>Black River Team</v>
      </c>
      <c r="C26" s="11" t="str">
        <f>IF(реглист!D51="Б",реглист!C51,реглист!C52)</f>
        <v>Рабушко Василий</v>
      </c>
      <c r="D26" s="24">
        <f>D57</f>
        <v>0</v>
      </c>
      <c r="E26" s="17">
        <f>E57</f>
        <v>29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</row>
    <row r="27" spans="1:24" ht="15.75" x14ac:dyDescent="0.25">
      <c r="A27" s="19">
        <f t="shared" si="2"/>
        <v>25</v>
      </c>
      <c r="B27" s="11" t="str">
        <f>IF(реглист!C53="Б",реглист!B53,реглист!B54)</f>
        <v>Legion</v>
      </c>
      <c r="C27" s="11" t="str">
        <f>IF(реглист!D53="Б",реглист!C53,реглист!C54)</f>
        <v xml:space="preserve">Бойко Сергей </v>
      </c>
      <c r="D27" s="24">
        <f>D58</f>
        <v>1007.4525000000001</v>
      </c>
      <c r="E27" s="17">
        <f>E58</f>
        <v>9</v>
      </c>
      <c r="F27" s="20">
        <v>14.5</v>
      </c>
      <c r="G27" s="20">
        <v>16.8</v>
      </c>
      <c r="H27" s="20">
        <v>15.6</v>
      </c>
      <c r="I27" s="20">
        <v>14.8</v>
      </c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>
        <v>14.5</v>
      </c>
      <c r="W27" s="20"/>
      <c r="X27" s="20"/>
    </row>
    <row r="28" spans="1:24" ht="15.75" x14ac:dyDescent="0.25">
      <c r="A28" s="19">
        <f t="shared" si="2"/>
        <v>26</v>
      </c>
      <c r="B28" s="11" t="str">
        <f>IF(реглист!C55="Б",реглист!B55,реглист!B56)</f>
        <v>nanobass</v>
      </c>
      <c r="C28" s="11" t="str">
        <f>IF(реглист!D55="Б",реглист!C55,реглист!C56)</f>
        <v xml:space="preserve">Мартынчук Михаил </v>
      </c>
      <c r="D28" s="24">
        <f>D59</f>
        <v>158.76</v>
      </c>
      <c r="E28" s="17">
        <f>E59</f>
        <v>25</v>
      </c>
      <c r="F28" s="20">
        <v>12.6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ht="15.75" x14ac:dyDescent="0.25">
      <c r="A29" s="19">
        <f t="shared" si="2"/>
        <v>27</v>
      </c>
      <c r="B29" s="11" t="str">
        <f>IF(реглист!C57="Б",реглист!B57,реглист!B58)</f>
        <v>XULi-Uli</v>
      </c>
      <c r="C29" s="11" t="str">
        <f>IF(реглист!D57="Б",реглист!C57,реглист!C58)</f>
        <v xml:space="preserve">Дубровский Вадим </v>
      </c>
      <c r="D29" s="24">
        <f>D60</f>
        <v>283.24</v>
      </c>
      <c r="E29" s="17">
        <f>E60</f>
        <v>20</v>
      </c>
      <c r="F29" s="20">
        <v>12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>
        <v>23.6</v>
      </c>
      <c r="T29" s="20"/>
      <c r="U29" s="20"/>
      <c r="V29" s="20"/>
      <c r="W29" s="20"/>
      <c r="X29" s="20"/>
    </row>
    <row r="30" spans="1:24" ht="15.75" x14ac:dyDescent="0.25">
      <c r="A30" s="19">
        <f t="shared" si="2"/>
        <v>28</v>
      </c>
      <c r="B30" s="11" t="str">
        <f>IF(реглист!C59="Б",реглист!B59,реглист!B60)</f>
        <v>Кооператив Хищник</v>
      </c>
      <c r="C30" s="11" t="str">
        <f>IF(реглист!D59="Б",реглист!C59,реглист!C60)</f>
        <v xml:space="preserve">Сницкий Владимир </v>
      </c>
      <c r="D30" s="24">
        <f>D61</f>
        <v>429.20000000000005</v>
      </c>
      <c r="E30" s="17">
        <f>E61</f>
        <v>18</v>
      </c>
      <c r="F30" s="20">
        <v>13.4</v>
      </c>
      <c r="G30" s="20">
        <v>15.8</v>
      </c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6.5" thickBot="1" x14ac:dyDescent="0.3">
      <c r="C31" s="72" t="s">
        <v>61</v>
      </c>
      <c r="D31" s="72"/>
      <c r="E31" s="73"/>
      <c r="F31" s="23">
        <f>AVERAGE(F3:R30)</f>
        <v>14.997468354430376</v>
      </c>
      <c r="S31" s="23">
        <f>AVERAGE(S3:U30)</f>
        <v>27.725000000000001</v>
      </c>
      <c r="V31" s="23">
        <f>AVERAGE(V3:X30)</f>
        <v>14.5</v>
      </c>
    </row>
    <row r="32" spans="1:24" ht="16.5" hidden="1" customHeight="1" outlineLevel="1" x14ac:dyDescent="0.25">
      <c r="A32" s="62" t="s">
        <v>26</v>
      </c>
      <c r="B32" s="66" t="s">
        <v>1</v>
      </c>
      <c r="C32" s="66" t="s">
        <v>0</v>
      </c>
      <c r="D32" s="68" t="s">
        <v>60</v>
      </c>
      <c r="E32" s="70" t="s">
        <v>3</v>
      </c>
      <c r="F32" s="58" t="s">
        <v>2</v>
      </c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</row>
    <row r="33" spans="1:24" ht="15.75" hidden="1" customHeight="1" outlineLevel="1" thickBot="1" x14ac:dyDescent="0.3">
      <c r="A33" s="63"/>
      <c r="B33" s="67"/>
      <c r="C33" s="67"/>
      <c r="D33" s="69"/>
      <c r="E33" s="71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</row>
    <row r="34" spans="1:24" ht="15.75" hidden="1" outlineLevel="1" x14ac:dyDescent="0.25">
      <c r="A34" s="18">
        <v>1</v>
      </c>
      <c r="B34" s="28" t="str">
        <f>B3</f>
        <v>Alutech Team</v>
      </c>
      <c r="C34" s="29" t="str">
        <f>C3</f>
        <v xml:space="preserve">Купрейчик Сергей </v>
      </c>
      <c r="D34" s="21">
        <f>SUM(F34:X34)</f>
        <v>1206.48</v>
      </c>
      <c r="E34" s="3">
        <f>IF(D34&gt;0,RANK(D34,$D$34:$D$61),реглист!$C$62+1)</f>
        <v>7</v>
      </c>
      <c r="F34" s="21">
        <f>POWER(F3,2)</f>
        <v>357.20999999999992</v>
      </c>
      <c r="G34" s="21">
        <f>POWER(G3,2)</f>
        <v>187.68999999999997</v>
      </c>
      <c r="H34" s="21">
        <f>POWER(H3,2)</f>
        <v>169</v>
      </c>
      <c r="I34" s="21">
        <f>POWER(I3,2)</f>
        <v>207.36</v>
      </c>
      <c r="J34" s="21">
        <f>POWER(J3,2)</f>
        <v>198.81</v>
      </c>
      <c r="K34" s="21">
        <f>POWER(K3,2)</f>
        <v>0</v>
      </c>
      <c r="L34" s="21">
        <f>POWER(L3,2)</f>
        <v>0</v>
      </c>
      <c r="M34" s="21">
        <f>POWER(M3,2)</f>
        <v>0</v>
      </c>
      <c r="N34" s="21">
        <f>POWER(N3,2)</f>
        <v>0</v>
      </c>
      <c r="O34" s="21">
        <f>POWER(O3,2)</f>
        <v>0</v>
      </c>
      <c r="P34" s="21">
        <f>POWER(P3,2)</f>
        <v>0</v>
      </c>
      <c r="Q34" s="21">
        <f>POWER(Q3,2)</f>
        <v>0</v>
      </c>
      <c r="R34" s="21">
        <f>POWER(R3,2)</f>
        <v>0</v>
      </c>
      <c r="S34" s="21">
        <f>IF(S3&gt;=45,POWER(S3,2),POWER(S3/2,2))</f>
        <v>36</v>
      </c>
      <c r="T34" s="21">
        <f>IF(T3&gt;=45,POWER(T3,2),POWER(T3/2,2))</f>
        <v>50.41</v>
      </c>
      <c r="U34" s="21">
        <f>IF(U3&gt;=45,POWER(U3,2),POWER(U3/2,2))</f>
        <v>0</v>
      </c>
      <c r="V34" s="21">
        <f>IF(V3&gt;=40,POWER(V3,2),POWER(V3/2,2))</f>
        <v>0</v>
      </c>
      <c r="W34" s="21">
        <f>IF(W3&gt;=40,POWER(W3,2),POWER(W3/2,2))</f>
        <v>0</v>
      </c>
      <c r="X34" s="21">
        <f>IF(X3&gt;=40,POWER(X3,2),POWER(X3/2,2))</f>
        <v>0</v>
      </c>
    </row>
    <row r="35" spans="1:24" ht="15.75" hidden="1" outlineLevel="1" x14ac:dyDescent="0.25">
      <c r="A35" s="19">
        <f>A34+1</f>
        <v>2</v>
      </c>
      <c r="B35" s="28" t="str">
        <f>B4</f>
        <v>Pike Death TEAM</v>
      </c>
      <c r="C35" s="29" t="str">
        <f>C4</f>
        <v>Круглянин Сергей</v>
      </c>
      <c r="D35" s="21">
        <f>SUM(F35:X35)</f>
        <v>2972.4925000000003</v>
      </c>
      <c r="E35" s="3">
        <f>IF(D35&gt;0,RANK(D35,$D$34:$D$61),реглист!$C$62+1)</f>
        <v>2</v>
      </c>
      <c r="F35" s="20">
        <f>POWER(F4,2)</f>
        <v>0</v>
      </c>
      <c r="G35" s="20">
        <f>POWER(G4,2)</f>
        <v>0</v>
      </c>
      <c r="H35" s="20">
        <f>POWER(H4,2)</f>
        <v>0</v>
      </c>
      <c r="I35" s="20">
        <f>POWER(I4,2)</f>
        <v>0</v>
      </c>
      <c r="J35" s="21">
        <f>POWER(J4,2)</f>
        <v>0</v>
      </c>
      <c r="K35" s="21">
        <f>POWER(K4,2)</f>
        <v>0</v>
      </c>
      <c r="L35" s="21">
        <f>POWER(L4,2)</f>
        <v>0</v>
      </c>
      <c r="M35" s="20">
        <f>POWER(M4,2)</f>
        <v>0</v>
      </c>
      <c r="N35" s="20">
        <f>POWER(N4,2)</f>
        <v>0</v>
      </c>
      <c r="O35" s="20">
        <f>POWER(O4,2)</f>
        <v>0</v>
      </c>
      <c r="P35" s="21">
        <f>POWER(P4,2)</f>
        <v>0</v>
      </c>
      <c r="Q35" s="21">
        <f>POWER(Q4,2)</f>
        <v>0</v>
      </c>
      <c r="R35" s="21">
        <f>POWER(R4,2)</f>
        <v>0</v>
      </c>
      <c r="S35" s="21">
        <f>IF(S4&gt;=45,POWER(S4,2),POWER(S4/2,2))</f>
        <v>2570.4900000000002</v>
      </c>
      <c r="T35" s="21">
        <f>IF(T4&gt;=45,POWER(T4,2),POWER(T4/2,2))</f>
        <v>402.00250000000005</v>
      </c>
      <c r="U35" s="21">
        <f>IF(U4&gt;=45,POWER(U4,2),POWER(U4/2,2))</f>
        <v>0</v>
      </c>
      <c r="V35" s="21">
        <f>IF(V4&gt;=40,POWER(V4,2),POWER(V4/2,2))</f>
        <v>0</v>
      </c>
      <c r="W35" s="21">
        <f>IF(W4&gt;=40,POWER(W4,2),POWER(W4/2,2))</f>
        <v>0</v>
      </c>
      <c r="X35" s="21">
        <f>IF(X4&gt;=40,POWER(X4,2),POWER(X4/2,2))</f>
        <v>0</v>
      </c>
    </row>
    <row r="36" spans="1:24" ht="15.75" hidden="1" outlineLevel="1" x14ac:dyDescent="0.25">
      <c r="A36" s="19">
        <f t="shared" ref="A36:A61" si="4">A35+1</f>
        <v>3</v>
      </c>
      <c r="B36" s="28" t="str">
        <f>B5</f>
        <v>Peacock Bass</v>
      </c>
      <c r="C36" s="29" t="str">
        <f>C5</f>
        <v xml:space="preserve">Вычиков Павел </v>
      </c>
      <c r="D36" s="21">
        <f>SUM(F36:X36)</f>
        <v>1132.77</v>
      </c>
      <c r="E36" s="3">
        <f>IF(D36&gt;0,RANK(D36,$D$34:$D$61),реглист!$C$62+1)</f>
        <v>8</v>
      </c>
      <c r="F36" s="20">
        <f>POWER(F5,2)</f>
        <v>302.75999999999993</v>
      </c>
      <c r="G36" s="20">
        <f>POWER(G5,2)</f>
        <v>171.60999999999999</v>
      </c>
      <c r="H36" s="20">
        <f>POWER(H5,2)</f>
        <v>219.04000000000002</v>
      </c>
      <c r="I36" s="20">
        <f>POWER(I5,2)</f>
        <v>243.35999999999999</v>
      </c>
      <c r="J36" s="21">
        <f>POWER(J5,2)</f>
        <v>196</v>
      </c>
      <c r="K36" s="21">
        <f>POWER(K5,2)</f>
        <v>0</v>
      </c>
      <c r="L36" s="21">
        <f>POWER(L5,2)</f>
        <v>0</v>
      </c>
      <c r="M36" s="20">
        <f>POWER(M5,2)</f>
        <v>0</v>
      </c>
      <c r="N36" s="20">
        <f>POWER(N5,2)</f>
        <v>0</v>
      </c>
      <c r="O36" s="20">
        <f>POWER(O5,2)</f>
        <v>0</v>
      </c>
      <c r="P36" s="21">
        <f>POWER(P5,2)</f>
        <v>0</v>
      </c>
      <c r="Q36" s="21">
        <f>POWER(Q5,2)</f>
        <v>0</v>
      </c>
      <c r="R36" s="21">
        <f>POWER(R5,2)</f>
        <v>0</v>
      </c>
      <c r="S36" s="21">
        <f>IF(S5&gt;=45,POWER(S5,2),POWER(S5/2,2))</f>
        <v>0</v>
      </c>
      <c r="T36" s="21">
        <f>IF(T5&gt;=45,POWER(T5,2),POWER(T5/2,2))</f>
        <v>0</v>
      </c>
      <c r="U36" s="21">
        <f>IF(U5&gt;=45,POWER(U5,2),POWER(U5/2,2))</f>
        <v>0</v>
      </c>
      <c r="V36" s="21">
        <f>IF(V5&gt;=40,POWER(V5,2),POWER(V5/2,2))</f>
        <v>0</v>
      </c>
      <c r="W36" s="21">
        <f>IF(W5&gt;=40,POWER(W5,2),POWER(W5/2,2))</f>
        <v>0</v>
      </c>
      <c r="X36" s="21">
        <f>IF(X5&gt;=40,POWER(X5,2),POWER(X5/2,2))</f>
        <v>0</v>
      </c>
    </row>
    <row r="37" spans="1:24" ht="15.75" hidden="1" outlineLevel="1" x14ac:dyDescent="0.25">
      <c r="A37" s="19">
        <f t="shared" si="4"/>
        <v>4</v>
      </c>
      <c r="B37" s="28" t="str">
        <f>B6</f>
        <v>Bass Hunters</v>
      </c>
      <c r="C37" s="29" t="str">
        <f>C6</f>
        <v xml:space="preserve">Кириевский Андрей </v>
      </c>
      <c r="D37" s="21">
        <f>SUM(F37:X37)</f>
        <v>0</v>
      </c>
      <c r="E37" s="3">
        <f>IF(D37&gt;0,RANK(D37,$D$34:$D$61),реглист!$C$62+1)</f>
        <v>29</v>
      </c>
      <c r="F37" s="20">
        <f>POWER(F6,2)</f>
        <v>0</v>
      </c>
      <c r="G37" s="20">
        <f>POWER(G6,2)</f>
        <v>0</v>
      </c>
      <c r="H37" s="20">
        <f>POWER(H6,2)</f>
        <v>0</v>
      </c>
      <c r="I37" s="20">
        <f>POWER(I6,2)</f>
        <v>0</v>
      </c>
      <c r="J37" s="21">
        <f>POWER(J6,2)</f>
        <v>0</v>
      </c>
      <c r="K37" s="21">
        <f>POWER(K6,2)</f>
        <v>0</v>
      </c>
      <c r="L37" s="21">
        <f>POWER(L6,2)</f>
        <v>0</v>
      </c>
      <c r="M37" s="20">
        <f>POWER(M6,2)</f>
        <v>0</v>
      </c>
      <c r="N37" s="20">
        <f>POWER(N6,2)</f>
        <v>0</v>
      </c>
      <c r="O37" s="20">
        <f>POWER(O6,2)</f>
        <v>0</v>
      </c>
      <c r="P37" s="21">
        <f>POWER(P6,2)</f>
        <v>0</v>
      </c>
      <c r="Q37" s="21">
        <f>POWER(Q6,2)</f>
        <v>0</v>
      </c>
      <c r="R37" s="21">
        <f>POWER(R6,2)</f>
        <v>0</v>
      </c>
      <c r="S37" s="21">
        <f>IF(S6&gt;=45,POWER(S6,2),POWER(S6/2,2))</f>
        <v>0</v>
      </c>
      <c r="T37" s="21">
        <f>IF(T6&gt;=45,POWER(T6,2),POWER(T6/2,2))</f>
        <v>0</v>
      </c>
      <c r="U37" s="21">
        <f>IF(U6&gt;=45,POWER(U6,2),POWER(U6/2,2))</f>
        <v>0</v>
      </c>
      <c r="V37" s="21">
        <f>IF(V6&gt;=40,POWER(V6,2),POWER(V6/2,2))</f>
        <v>0</v>
      </c>
      <c r="W37" s="21">
        <f>IF(W6&gt;=40,POWER(W6,2),POWER(W6/2,2))</f>
        <v>0</v>
      </c>
      <c r="X37" s="21">
        <f>IF(X6&gt;=40,POWER(X6,2),POWER(X6/2,2))</f>
        <v>0</v>
      </c>
    </row>
    <row r="38" spans="1:24" ht="15.75" hidden="1" outlineLevel="1" x14ac:dyDescent="0.25">
      <c r="A38" s="19">
        <f t="shared" si="4"/>
        <v>5</v>
      </c>
      <c r="B38" s="28" t="str">
        <f>B7</f>
        <v>Poseidon</v>
      </c>
      <c r="C38" s="29" t="str">
        <f>C7</f>
        <v xml:space="preserve">Строк Павел </v>
      </c>
      <c r="D38" s="21">
        <f>SUM(F38:X38)</f>
        <v>207.36</v>
      </c>
      <c r="E38" s="3">
        <f>IF(D38&gt;0,RANK(D38,$D$34:$D$61),реглист!$C$62+1)</f>
        <v>23</v>
      </c>
      <c r="F38" s="20">
        <f>POWER(F7,2)</f>
        <v>207.36</v>
      </c>
      <c r="G38" s="20">
        <f>POWER(G7,2)</f>
        <v>0</v>
      </c>
      <c r="H38" s="20">
        <f>POWER(H7,2)</f>
        <v>0</v>
      </c>
      <c r="I38" s="20">
        <f>POWER(I7,2)</f>
        <v>0</v>
      </c>
      <c r="J38" s="21">
        <f>POWER(J7,2)</f>
        <v>0</v>
      </c>
      <c r="K38" s="21">
        <f>POWER(K7,2)</f>
        <v>0</v>
      </c>
      <c r="L38" s="21">
        <f>POWER(L7,2)</f>
        <v>0</v>
      </c>
      <c r="M38" s="20">
        <f>POWER(M7,2)</f>
        <v>0</v>
      </c>
      <c r="N38" s="20">
        <f>POWER(N7,2)</f>
        <v>0</v>
      </c>
      <c r="O38" s="20">
        <f>POWER(O7,2)</f>
        <v>0</v>
      </c>
      <c r="P38" s="21">
        <f>POWER(P7,2)</f>
        <v>0</v>
      </c>
      <c r="Q38" s="21">
        <f>POWER(Q7,2)</f>
        <v>0</v>
      </c>
      <c r="R38" s="21">
        <f>POWER(R7,2)</f>
        <v>0</v>
      </c>
      <c r="S38" s="21">
        <f>IF(S7&gt;=45,POWER(S7,2),POWER(S7/2,2))</f>
        <v>0</v>
      </c>
      <c r="T38" s="21">
        <f>IF(T7&gt;=45,POWER(T7,2),POWER(T7/2,2))</f>
        <v>0</v>
      </c>
      <c r="U38" s="21">
        <f>IF(U7&gt;=45,POWER(U7,2),POWER(U7/2,2))</f>
        <v>0</v>
      </c>
      <c r="V38" s="21">
        <f>IF(V7&gt;=40,POWER(V7,2),POWER(V7/2,2))</f>
        <v>0</v>
      </c>
      <c r="W38" s="21">
        <f>IF(W7&gt;=40,POWER(W7,2),POWER(W7/2,2))</f>
        <v>0</v>
      </c>
      <c r="X38" s="21">
        <f>IF(X7&gt;=40,POWER(X7,2),POWER(X7/2,2))</f>
        <v>0</v>
      </c>
    </row>
    <row r="39" spans="1:24" ht="15.75" hidden="1" outlineLevel="1" x14ac:dyDescent="0.25">
      <c r="A39" s="19">
        <f t="shared" si="4"/>
        <v>6</v>
      </c>
      <c r="B39" s="28" t="str">
        <f>B8</f>
        <v>FISHINGSTOCK BELARUS</v>
      </c>
      <c r="C39" s="29" t="str">
        <f>C8</f>
        <v>Бобриков Алексей</v>
      </c>
      <c r="D39" s="21">
        <f>SUM(F39:X39)</f>
        <v>1284.19</v>
      </c>
      <c r="E39" s="3">
        <f>IF(D39&gt;0,RANK(D39,$D$34:$D$61),реглист!$C$62+1)</f>
        <v>6</v>
      </c>
      <c r="F39" s="20">
        <f>POWER(F8,2)</f>
        <v>134.56</v>
      </c>
      <c r="G39" s="20">
        <f>POWER(G8,2)</f>
        <v>136.88999999999999</v>
      </c>
      <c r="H39" s="20">
        <f>POWER(H8,2)</f>
        <v>151.29000000000002</v>
      </c>
      <c r="I39" s="20">
        <f>POWER(I8,2)</f>
        <v>316.84000000000003</v>
      </c>
      <c r="J39" s="21">
        <f>POWER(J8,2)</f>
        <v>243.35999999999999</v>
      </c>
      <c r="K39" s="21">
        <f>POWER(K8,2)</f>
        <v>169</v>
      </c>
      <c r="L39" s="21">
        <f>POWER(L8,2)</f>
        <v>132.25</v>
      </c>
      <c r="M39" s="20">
        <f>POWER(M8,2)</f>
        <v>0</v>
      </c>
      <c r="N39" s="20">
        <f>POWER(N8,2)</f>
        <v>0</v>
      </c>
      <c r="O39" s="20">
        <f>POWER(O8,2)</f>
        <v>0</v>
      </c>
      <c r="P39" s="21">
        <f>POWER(P8,2)</f>
        <v>0</v>
      </c>
      <c r="Q39" s="21">
        <f>POWER(Q8,2)</f>
        <v>0</v>
      </c>
      <c r="R39" s="21">
        <f>POWER(R8,2)</f>
        <v>0</v>
      </c>
      <c r="S39" s="21">
        <f>IF(S8&gt;=45,POWER(S8,2),POWER(S8/2,2))</f>
        <v>0</v>
      </c>
      <c r="T39" s="21">
        <f>IF(T8&gt;=45,POWER(T8,2),POWER(T8/2,2))</f>
        <v>0</v>
      </c>
      <c r="U39" s="21">
        <f>IF(U8&gt;=45,POWER(U8,2),POWER(U8/2,2))</f>
        <v>0</v>
      </c>
      <c r="V39" s="21">
        <f>IF(V8&gt;=40,POWER(V8,2),POWER(V8/2,2))</f>
        <v>0</v>
      </c>
      <c r="W39" s="21">
        <f>IF(W8&gt;=40,POWER(W8,2),POWER(W8/2,2))</f>
        <v>0</v>
      </c>
      <c r="X39" s="21">
        <f>IF(X8&gt;=40,POWER(X8,2),POWER(X8/2,2))</f>
        <v>0</v>
      </c>
    </row>
    <row r="40" spans="1:24" ht="15.75" hidden="1" outlineLevel="1" x14ac:dyDescent="0.25">
      <c r="A40" s="19">
        <f t="shared" si="4"/>
        <v>7</v>
      </c>
      <c r="B40" s="28" t="str">
        <f>B9</f>
        <v>West Fishing</v>
      </c>
      <c r="C40" s="29" t="str">
        <f>C9</f>
        <v xml:space="preserve">Золотарь Андрей </v>
      </c>
      <c r="D40" s="21">
        <f>SUM(F40:X40)</f>
        <v>622.33999999999992</v>
      </c>
      <c r="E40" s="3">
        <f>IF(D40&gt;0,RANK(D40,$D$34:$D$61),реглист!$C$62+1)</f>
        <v>12</v>
      </c>
      <c r="F40" s="20">
        <f>POWER(F9,2)</f>
        <v>196</v>
      </c>
      <c r="G40" s="20">
        <f>POWER(G9,2)</f>
        <v>210.25</v>
      </c>
      <c r="H40" s="20">
        <f>POWER(H9,2)</f>
        <v>216.08999999999997</v>
      </c>
      <c r="I40" s="20">
        <f>POWER(I9,2)</f>
        <v>0</v>
      </c>
      <c r="J40" s="21">
        <f>POWER(J9,2)</f>
        <v>0</v>
      </c>
      <c r="K40" s="21">
        <f>POWER(K9,2)</f>
        <v>0</v>
      </c>
      <c r="L40" s="21">
        <f>POWER(L9,2)</f>
        <v>0</v>
      </c>
      <c r="M40" s="20">
        <f>POWER(M9,2)</f>
        <v>0</v>
      </c>
      <c r="N40" s="20">
        <f>POWER(N9,2)</f>
        <v>0</v>
      </c>
      <c r="O40" s="20">
        <f>POWER(O9,2)</f>
        <v>0</v>
      </c>
      <c r="P40" s="21">
        <f>POWER(P9,2)</f>
        <v>0</v>
      </c>
      <c r="Q40" s="21">
        <f>POWER(Q9,2)</f>
        <v>0</v>
      </c>
      <c r="R40" s="21">
        <f>POWER(R9,2)</f>
        <v>0</v>
      </c>
      <c r="S40" s="21">
        <f>IF(S9&gt;=45,POWER(S9,2),POWER(S9/2,2))</f>
        <v>0</v>
      </c>
      <c r="T40" s="21">
        <f>IF(T9&gt;=45,POWER(T9,2),POWER(T9/2,2))</f>
        <v>0</v>
      </c>
      <c r="U40" s="21">
        <f>IF(U9&gt;=45,POWER(U9,2),POWER(U9/2,2))</f>
        <v>0</v>
      </c>
      <c r="V40" s="21">
        <f>IF(V9&gt;=40,POWER(V9,2),POWER(V9/2,2))</f>
        <v>0</v>
      </c>
      <c r="W40" s="21">
        <f>IF(W9&gt;=40,POWER(W9,2),POWER(W9/2,2))</f>
        <v>0</v>
      </c>
      <c r="X40" s="21">
        <f>IF(X9&gt;=40,POWER(X9,2),POWER(X9/2,2))</f>
        <v>0</v>
      </c>
    </row>
    <row r="41" spans="1:24" ht="15.75" hidden="1" outlineLevel="1" x14ac:dyDescent="0.25">
      <c r="A41" s="19">
        <f t="shared" si="4"/>
        <v>8</v>
      </c>
      <c r="B41" s="28" t="str">
        <f>B10</f>
        <v>Gefest</v>
      </c>
      <c r="C41" s="29" t="str">
        <f>C10</f>
        <v xml:space="preserve">Радчук Юрий </v>
      </c>
      <c r="D41" s="21">
        <f>SUM(F41:X41)</f>
        <v>3192.66</v>
      </c>
      <c r="E41" s="3">
        <f>IF(D41&gt;0,RANK(D41,$D$34:$D$61),реглист!$C$62+1)</f>
        <v>1</v>
      </c>
      <c r="F41" s="20">
        <f>POWER(F10,2)</f>
        <v>237.16000000000003</v>
      </c>
      <c r="G41" s="20">
        <f>POWER(G10,2)</f>
        <v>324</v>
      </c>
      <c r="H41" s="20">
        <f>POWER(H10,2)</f>
        <v>134.56</v>
      </c>
      <c r="I41" s="20">
        <f>POWER(I10,2)</f>
        <v>324</v>
      </c>
      <c r="J41" s="21">
        <f>POWER(J10,2)</f>
        <v>163.84000000000003</v>
      </c>
      <c r="K41" s="21">
        <f>POWER(K10,2)</f>
        <v>320.40999999999997</v>
      </c>
      <c r="L41" s="21">
        <f>POWER(L10,2)</f>
        <v>295.83999999999997</v>
      </c>
      <c r="M41" s="20">
        <f>POWER(M10,2)</f>
        <v>190.44000000000003</v>
      </c>
      <c r="N41" s="20">
        <f>POWER(N10,2)</f>
        <v>125.43999999999998</v>
      </c>
      <c r="O41" s="20">
        <f>POWER(O10,2)</f>
        <v>228.01</v>
      </c>
      <c r="P41" s="21">
        <f>POWER(P10,2)</f>
        <v>256</v>
      </c>
      <c r="Q41" s="21">
        <f>POWER(Q10,2)</f>
        <v>268.95999999999998</v>
      </c>
      <c r="R41" s="21">
        <f>POWER(R10,2)</f>
        <v>324</v>
      </c>
      <c r="S41" s="21">
        <f>IF(S10&gt;=45,POWER(S10,2),POWER(S10/2,2))</f>
        <v>0</v>
      </c>
      <c r="T41" s="21">
        <f>IF(T10&gt;=45,POWER(T10,2),POWER(T10/2,2))</f>
        <v>0</v>
      </c>
      <c r="U41" s="21">
        <f>IF(U10&gt;=45,POWER(U10,2),POWER(U10/2,2))</f>
        <v>0</v>
      </c>
      <c r="V41" s="21">
        <f>IF(V10&gt;=40,POWER(V10,2),POWER(V10/2,2))</f>
        <v>0</v>
      </c>
      <c r="W41" s="21">
        <f>IF(W10&gt;=40,POWER(W10,2),POWER(W10/2,2))</f>
        <v>0</v>
      </c>
      <c r="X41" s="21">
        <f>IF(X10&gt;=40,POWER(X10,2),POWER(X10/2,2))</f>
        <v>0</v>
      </c>
    </row>
    <row r="42" spans="1:24" ht="15.75" hidden="1" outlineLevel="1" x14ac:dyDescent="0.25">
      <c r="A42" s="19">
        <f t="shared" si="4"/>
        <v>9</v>
      </c>
      <c r="B42" s="28" t="str">
        <f>B11</f>
        <v>Bona Кобрин</v>
      </c>
      <c r="C42" s="29" t="str">
        <f>C11</f>
        <v xml:space="preserve">Барташук Александр </v>
      </c>
      <c r="D42" s="21">
        <f>SUM(F42:X42)</f>
        <v>476.37249999999995</v>
      </c>
      <c r="E42" s="3">
        <f>IF(D42&gt;0,RANK(D42,$D$34:$D$61),реглист!$C$62+1)</f>
        <v>14</v>
      </c>
      <c r="F42" s="20">
        <f>POWER(F11,2)</f>
        <v>182.25</v>
      </c>
      <c r="G42" s="20">
        <f>POWER(G11,2)</f>
        <v>0</v>
      </c>
      <c r="H42" s="20">
        <f>POWER(H11,2)</f>
        <v>0</v>
      </c>
      <c r="I42" s="20">
        <f>POWER(I11,2)</f>
        <v>0</v>
      </c>
      <c r="J42" s="21">
        <f>POWER(J11,2)</f>
        <v>0</v>
      </c>
      <c r="K42" s="21">
        <f>POWER(K11,2)</f>
        <v>0</v>
      </c>
      <c r="L42" s="21">
        <f>POWER(L11,2)</f>
        <v>0</v>
      </c>
      <c r="M42" s="20">
        <f>POWER(M11,2)</f>
        <v>0</v>
      </c>
      <c r="N42" s="20">
        <f>POWER(N11,2)</f>
        <v>0</v>
      </c>
      <c r="O42" s="20">
        <f>POWER(O11,2)</f>
        <v>0</v>
      </c>
      <c r="P42" s="21">
        <f>POWER(P11,2)</f>
        <v>0</v>
      </c>
      <c r="Q42" s="21">
        <f>POWER(Q11,2)</f>
        <v>0</v>
      </c>
      <c r="R42" s="21">
        <f>POWER(R11,2)</f>
        <v>0</v>
      </c>
      <c r="S42" s="21">
        <f>IF(S11&gt;=45,POWER(S11,2),POWER(S11/2,2))</f>
        <v>294.12249999999995</v>
      </c>
      <c r="T42" s="21">
        <f>IF(T11&gt;=45,POWER(T11,2),POWER(T11/2,2))</f>
        <v>0</v>
      </c>
      <c r="U42" s="21">
        <f>IF(U11&gt;=45,POWER(U11,2),POWER(U11/2,2))</f>
        <v>0</v>
      </c>
      <c r="V42" s="21">
        <f>IF(V11&gt;=40,POWER(V11,2),POWER(V11/2,2))</f>
        <v>0</v>
      </c>
      <c r="W42" s="21">
        <f>IF(W11&gt;=40,POWER(W11,2),POWER(W11/2,2))</f>
        <v>0</v>
      </c>
      <c r="X42" s="21">
        <f>IF(X11&gt;=40,POWER(X11,2),POWER(X11/2,2))</f>
        <v>0</v>
      </c>
    </row>
    <row r="43" spans="1:24" ht="15.75" hidden="1" outlineLevel="1" x14ac:dyDescent="0.25">
      <c r="A43" s="19">
        <f t="shared" si="4"/>
        <v>10</v>
      </c>
      <c r="B43" s="28" t="str">
        <f>B12</f>
        <v>Трудовые резервы</v>
      </c>
      <c r="C43" s="29" t="str">
        <f>C12</f>
        <v xml:space="preserve">Баранок Артём </v>
      </c>
      <c r="D43" s="21">
        <f>SUM(F43:X43)</f>
        <v>469.15999999999997</v>
      </c>
      <c r="E43" s="3">
        <f>IF(D43&gt;0,RANK(D43,$D$34:$D$61),реглист!$C$62+1)</f>
        <v>15</v>
      </c>
      <c r="F43" s="20">
        <f>POWER(F12,2)</f>
        <v>213.16</v>
      </c>
      <c r="G43" s="20">
        <f>POWER(G12,2)</f>
        <v>256</v>
      </c>
      <c r="H43" s="20">
        <f>POWER(H12,2)</f>
        <v>0</v>
      </c>
      <c r="I43" s="20">
        <f>POWER(I12,2)</f>
        <v>0</v>
      </c>
      <c r="J43" s="21">
        <f>POWER(J12,2)</f>
        <v>0</v>
      </c>
      <c r="K43" s="21">
        <f>POWER(K12,2)</f>
        <v>0</v>
      </c>
      <c r="L43" s="21">
        <f>POWER(L12,2)</f>
        <v>0</v>
      </c>
      <c r="M43" s="20">
        <f>POWER(M12,2)</f>
        <v>0</v>
      </c>
      <c r="N43" s="20">
        <f>POWER(N12,2)</f>
        <v>0</v>
      </c>
      <c r="O43" s="20">
        <f>POWER(O12,2)</f>
        <v>0</v>
      </c>
      <c r="P43" s="21">
        <f>POWER(P12,2)</f>
        <v>0</v>
      </c>
      <c r="Q43" s="21">
        <f>POWER(Q12,2)</f>
        <v>0</v>
      </c>
      <c r="R43" s="21">
        <f>POWER(R12,2)</f>
        <v>0</v>
      </c>
      <c r="S43" s="21">
        <f>IF(S12&gt;=45,POWER(S12,2),POWER(S12/2,2))</f>
        <v>0</v>
      </c>
      <c r="T43" s="21">
        <f>IF(T12&gt;=45,POWER(T12,2),POWER(T12/2,2))</f>
        <v>0</v>
      </c>
      <c r="U43" s="21">
        <f>IF(U12&gt;=45,POWER(U12,2),POWER(U12/2,2))</f>
        <v>0</v>
      </c>
      <c r="V43" s="21">
        <f>IF(V12&gt;=40,POWER(V12,2),POWER(V12/2,2))</f>
        <v>0</v>
      </c>
      <c r="W43" s="21">
        <f>IF(W12&gt;=40,POWER(W12,2),POWER(W12/2,2))</f>
        <v>0</v>
      </c>
      <c r="X43" s="21">
        <f>IF(X12&gt;=40,POWER(X12,2),POWER(X12/2,2))</f>
        <v>0</v>
      </c>
    </row>
    <row r="44" spans="1:24" ht="15.75" hidden="1" outlineLevel="1" x14ac:dyDescent="0.25">
      <c r="A44" s="19">
        <f t="shared" si="4"/>
        <v>11</v>
      </c>
      <c r="B44" s="28" t="str">
        <f>B13</f>
        <v>Perch Legends</v>
      </c>
      <c r="C44" s="29" t="str">
        <f>C13</f>
        <v xml:space="preserve">Каменец  Алексей </v>
      </c>
      <c r="D44" s="21">
        <f>SUM(F44:X44)</f>
        <v>605.69000000000005</v>
      </c>
      <c r="E44" s="3">
        <f>IF(D44&gt;0,RANK(D44,$D$34:$D$61),реглист!$C$62+1)</f>
        <v>13</v>
      </c>
      <c r="F44" s="20">
        <f>POWER(F13,2)</f>
        <v>156.25</v>
      </c>
      <c r="G44" s="20">
        <f>POWER(G13,2)</f>
        <v>449.44</v>
      </c>
      <c r="H44" s="20">
        <f>POWER(H13,2)</f>
        <v>0</v>
      </c>
      <c r="I44" s="20">
        <f>POWER(I13,2)</f>
        <v>0</v>
      </c>
      <c r="J44" s="21">
        <f>POWER(J13,2)</f>
        <v>0</v>
      </c>
      <c r="K44" s="21">
        <f>POWER(K13,2)</f>
        <v>0</v>
      </c>
      <c r="L44" s="21">
        <f>POWER(L13,2)</f>
        <v>0</v>
      </c>
      <c r="M44" s="20">
        <f>POWER(M13,2)</f>
        <v>0</v>
      </c>
      <c r="N44" s="20">
        <f>POWER(N13,2)</f>
        <v>0</v>
      </c>
      <c r="O44" s="20">
        <f>POWER(O13,2)</f>
        <v>0</v>
      </c>
      <c r="P44" s="21">
        <f>POWER(P13,2)</f>
        <v>0</v>
      </c>
      <c r="Q44" s="21">
        <f>POWER(Q13,2)</f>
        <v>0</v>
      </c>
      <c r="R44" s="21">
        <f>POWER(R13,2)</f>
        <v>0</v>
      </c>
      <c r="S44" s="21">
        <f>IF(S13&gt;=45,POWER(S13,2),POWER(S13/2,2))</f>
        <v>0</v>
      </c>
      <c r="T44" s="21">
        <f>IF(T13&gt;=45,POWER(T13,2),POWER(T13/2,2))</f>
        <v>0</v>
      </c>
      <c r="U44" s="21">
        <f>IF(U13&gt;=45,POWER(U13,2),POWER(U13/2,2))</f>
        <v>0</v>
      </c>
      <c r="V44" s="21">
        <f>IF(V13&gt;=40,POWER(V13,2),POWER(V13/2,2))</f>
        <v>0</v>
      </c>
      <c r="W44" s="21">
        <f>IF(W13&gt;=40,POWER(W13,2),POWER(W13/2,2))</f>
        <v>0</v>
      </c>
      <c r="X44" s="21">
        <f>IF(X13&gt;=40,POWER(X13,2),POWER(X13/2,2))</f>
        <v>0</v>
      </c>
    </row>
    <row r="45" spans="1:24" ht="15.75" hidden="1" outlineLevel="1" x14ac:dyDescent="0.25">
      <c r="A45" s="19">
        <f t="shared" si="4"/>
        <v>12</v>
      </c>
      <c r="B45" s="28" t="str">
        <f>B14</f>
        <v>Bait Breath Team</v>
      </c>
      <c r="C45" s="29" t="str">
        <f>C14</f>
        <v xml:space="preserve">Бахур Александр </v>
      </c>
      <c r="D45" s="21">
        <f>SUM(F45:X45)</f>
        <v>1641.8600000000001</v>
      </c>
      <c r="E45" s="3">
        <f>IF(D45&gt;0,RANK(D45,$D$34:$D$61),реглист!$C$62+1)</f>
        <v>3</v>
      </c>
      <c r="F45" s="20">
        <f>POWER(F14,2)</f>
        <v>249.64000000000001</v>
      </c>
      <c r="G45" s="20">
        <f>POWER(G14,2)</f>
        <v>441</v>
      </c>
      <c r="H45" s="20">
        <f>POWER(H14,2)</f>
        <v>268.95999999999998</v>
      </c>
      <c r="I45" s="20">
        <f>POWER(I14,2)</f>
        <v>259.21000000000004</v>
      </c>
      <c r="J45" s="21">
        <f>POWER(J14,2)</f>
        <v>163.84000000000003</v>
      </c>
      <c r="K45" s="21">
        <f>POWER(K14,2)</f>
        <v>259.21000000000004</v>
      </c>
      <c r="L45" s="21">
        <f>POWER(L14,2)</f>
        <v>0</v>
      </c>
      <c r="M45" s="20">
        <f>POWER(M14,2)</f>
        <v>0</v>
      </c>
      <c r="N45" s="20">
        <f>POWER(N14,2)</f>
        <v>0</v>
      </c>
      <c r="O45" s="20">
        <f>POWER(O14,2)</f>
        <v>0</v>
      </c>
      <c r="P45" s="21">
        <f>POWER(P14,2)</f>
        <v>0</v>
      </c>
      <c r="Q45" s="21">
        <f>POWER(Q14,2)</f>
        <v>0</v>
      </c>
      <c r="R45" s="21">
        <f>POWER(R14,2)</f>
        <v>0</v>
      </c>
      <c r="S45" s="21">
        <f>IF(S14&gt;=45,POWER(S14,2),POWER(S14/2,2))</f>
        <v>0</v>
      </c>
      <c r="T45" s="21">
        <f>IF(T14&gt;=45,POWER(T14,2),POWER(T14/2,2))</f>
        <v>0</v>
      </c>
      <c r="U45" s="21">
        <f>IF(U14&gt;=45,POWER(U14,2),POWER(U14/2,2))</f>
        <v>0</v>
      </c>
      <c r="V45" s="21">
        <f>IF(V14&gt;=40,POWER(V14,2),POWER(V14/2,2))</f>
        <v>0</v>
      </c>
      <c r="W45" s="21">
        <f>IF(W14&gt;=40,POWER(W14,2),POWER(W14/2,2))</f>
        <v>0</v>
      </c>
      <c r="X45" s="21">
        <f>IF(X14&gt;=40,POWER(X14,2),POWER(X14/2,2))</f>
        <v>0</v>
      </c>
    </row>
    <row r="46" spans="1:24" ht="15.75" hidden="1" outlineLevel="1" x14ac:dyDescent="0.25">
      <c r="A46" s="19">
        <f t="shared" si="4"/>
        <v>13</v>
      </c>
      <c r="B46" s="28" t="str">
        <f>B15</f>
        <v>FishUp Team</v>
      </c>
      <c r="C46" s="29" t="str">
        <f>C15</f>
        <v xml:space="preserve">Крук Денис </v>
      </c>
      <c r="D46" s="21">
        <f>SUM(F46:X46)</f>
        <v>454.42999999999995</v>
      </c>
      <c r="E46" s="3">
        <f>IF(D46&gt;0,RANK(D46,$D$34:$D$61),реглист!$C$62+1)</f>
        <v>16</v>
      </c>
      <c r="F46" s="20">
        <f>POWER(F15,2)</f>
        <v>136.88999999999999</v>
      </c>
      <c r="G46" s="20">
        <f>POWER(G15,2)</f>
        <v>161.29</v>
      </c>
      <c r="H46" s="20">
        <f>POWER(H15,2)</f>
        <v>156.25</v>
      </c>
      <c r="I46" s="20">
        <f>POWER(I15,2)</f>
        <v>0</v>
      </c>
      <c r="J46" s="21">
        <f>POWER(J15,2)</f>
        <v>0</v>
      </c>
      <c r="K46" s="21">
        <f>POWER(K15,2)</f>
        <v>0</v>
      </c>
      <c r="L46" s="21">
        <f>POWER(L15,2)</f>
        <v>0</v>
      </c>
      <c r="M46" s="20">
        <f>POWER(M15,2)</f>
        <v>0</v>
      </c>
      <c r="N46" s="20">
        <f>POWER(N15,2)</f>
        <v>0</v>
      </c>
      <c r="O46" s="20">
        <f>POWER(O15,2)</f>
        <v>0</v>
      </c>
      <c r="P46" s="21">
        <f>POWER(P15,2)</f>
        <v>0</v>
      </c>
      <c r="Q46" s="21">
        <f>POWER(Q15,2)</f>
        <v>0</v>
      </c>
      <c r="R46" s="21">
        <f>POWER(R15,2)</f>
        <v>0</v>
      </c>
      <c r="S46" s="21">
        <f>IF(S15&gt;=45,POWER(S15,2),POWER(S15/2,2))</f>
        <v>0</v>
      </c>
      <c r="T46" s="21">
        <f>IF(T15&gt;=45,POWER(T15,2),POWER(T15/2,2))</f>
        <v>0</v>
      </c>
      <c r="U46" s="21">
        <f>IF(U15&gt;=45,POWER(U15,2),POWER(U15/2,2))</f>
        <v>0</v>
      </c>
      <c r="V46" s="21">
        <f>IF(V15&gt;=40,POWER(V15,2),POWER(V15/2,2))</f>
        <v>0</v>
      </c>
      <c r="W46" s="21">
        <f>IF(W15&gt;=40,POWER(W15,2),POWER(W15/2,2))</f>
        <v>0</v>
      </c>
      <c r="X46" s="21">
        <f>IF(X15&gt;=40,POWER(X15,2),POWER(X15/2,2))</f>
        <v>0</v>
      </c>
    </row>
    <row r="47" spans="1:24" ht="15.75" hidden="1" outlineLevel="1" x14ac:dyDescent="0.25">
      <c r="A47" s="19">
        <f t="shared" si="4"/>
        <v>14</v>
      </c>
      <c r="B47" s="28" t="str">
        <f>B16</f>
        <v>Amateurs</v>
      </c>
      <c r="C47" s="29" t="str">
        <f>C16</f>
        <v xml:space="preserve">Куликовский Виталий </v>
      </c>
      <c r="D47" s="21">
        <f>SUM(F47:X47)</f>
        <v>1397.9824999999998</v>
      </c>
      <c r="E47" s="3">
        <f>IF(D47&gt;0,RANK(D47,$D$34:$D$61),реглист!$C$62+1)</f>
        <v>4</v>
      </c>
      <c r="F47" s="20">
        <f>POWER(F16,2)</f>
        <v>146.41</v>
      </c>
      <c r="G47" s="20">
        <f>POWER(G16,2)</f>
        <v>144</v>
      </c>
      <c r="H47" s="20">
        <f>POWER(H16,2)</f>
        <v>141.61000000000001</v>
      </c>
      <c r="I47" s="20">
        <f>POWER(I16,2)</f>
        <v>249.64000000000001</v>
      </c>
      <c r="J47" s="21">
        <f>POWER(J16,2)</f>
        <v>285.60999999999996</v>
      </c>
      <c r="K47" s="21">
        <f>POWER(K16,2)</f>
        <v>216.08999999999997</v>
      </c>
      <c r="L47" s="21">
        <f>POWER(L16,2)</f>
        <v>0</v>
      </c>
      <c r="M47" s="20">
        <f>POWER(M16,2)</f>
        <v>0</v>
      </c>
      <c r="N47" s="20">
        <f>POWER(N16,2)</f>
        <v>0</v>
      </c>
      <c r="O47" s="20">
        <f>POWER(O16,2)</f>
        <v>0</v>
      </c>
      <c r="P47" s="21">
        <f>POWER(P16,2)</f>
        <v>0</v>
      </c>
      <c r="Q47" s="21">
        <f>POWER(Q16,2)</f>
        <v>0</v>
      </c>
      <c r="R47" s="21">
        <f>POWER(R16,2)</f>
        <v>0</v>
      </c>
      <c r="S47" s="21">
        <f>IF(S16&gt;=45,POWER(S16,2),POWER(S16/2,2))</f>
        <v>214.6225</v>
      </c>
      <c r="T47" s="21">
        <f>IF(T16&gt;=45,POWER(T16,2),POWER(T16/2,2))</f>
        <v>0</v>
      </c>
      <c r="U47" s="21">
        <f>IF(U16&gt;=45,POWER(U16,2),POWER(U16/2,2))</f>
        <v>0</v>
      </c>
      <c r="V47" s="21">
        <f>IF(V16&gt;=40,POWER(V16,2),POWER(V16/2,2))</f>
        <v>0</v>
      </c>
      <c r="W47" s="21">
        <f>IF(W16&gt;=40,POWER(W16,2),POWER(W16/2,2))</f>
        <v>0</v>
      </c>
      <c r="X47" s="21">
        <f>IF(X16&gt;=40,POWER(X16,2),POWER(X16/2,2))</f>
        <v>0</v>
      </c>
    </row>
    <row r="48" spans="1:24" ht="15.75" hidden="1" outlineLevel="1" x14ac:dyDescent="0.25">
      <c r="A48" s="19">
        <f t="shared" si="4"/>
        <v>15</v>
      </c>
      <c r="B48" s="28" t="str">
        <f>B17</f>
        <v>RockFish</v>
      </c>
      <c r="C48" s="29" t="str">
        <f>C17</f>
        <v xml:space="preserve">Лазарчик Евгений </v>
      </c>
      <c r="D48" s="21">
        <f>SUM(F48:X48)</f>
        <v>445.21000000000004</v>
      </c>
      <c r="E48" s="3">
        <f>IF(D48&gt;0,RANK(D48,$D$34:$D$61),реглист!$C$62+1)</f>
        <v>17</v>
      </c>
      <c r="F48" s="20">
        <f>POWER(F17,2)</f>
        <v>445.21000000000004</v>
      </c>
      <c r="G48" s="20">
        <f>POWER(G17,2)</f>
        <v>0</v>
      </c>
      <c r="H48" s="20">
        <f>POWER(H17,2)</f>
        <v>0</v>
      </c>
      <c r="I48" s="20">
        <f>POWER(I17,2)</f>
        <v>0</v>
      </c>
      <c r="J48" s="21">
        <f>POWER(J17,2)</f>
        <v>0</v>
      </c>
      <c r="K48" s="21">
        <f>POWER(K17,2)</f>
        <v>0</v>
      </c>
      <c r="L48" s="21">
        <f>POWER(L17,2)</f>
        <v>0</v>
      </c>
      <c r="M48" s="20">
        <f>POWER(M17,2)</f>
        <v>0</v>
      </c>
      <c r="N48" s="20">
        <f>POWER(N17,2)</f>
        <v>0</v>
      </c>
      <c r="O48" s="20">
        <f>POWER(O17,2)</f>
        <v>0</v>
      </c>
      <c r="P48" s="21">
        <f>POWER(P17,2)</f>
        <v>0</v>
      </c>
      <c r="Q48" s="21">
        <f>POWER(Q17,2)</f>
        <v>0</v>
      </c>
      <c r="R48" s="21">
        <f>POWER(R17,2)</f>
        <v>0</v>
      </c>
      <c r="S48" s="21">
        <f>IF(S17&gt;=45,POWER(S17,2),POWER(S17/2,2))</f>
        <v>0</v>
      </c>
      <c r="T48" s="21">
        <f>IF(T17&gt;=45,POWER(T17,2),POWER(T17/2,2))</f>
        <v>0</v>
      </c>
      <c r="U48" s="21">
        <f>IF(U17&gt;=45,POWER(U17,2),POWER(U17/2,2))</f>
        <v>0</v>
      </c>
      <c r="V48" s="21">
        <f>IF(V17&gt;=40,POWER(V17,2),POWER(V17/2,2))</f>
        <v>0</v>
      </c>
      <c r="W48" s="21">
        <f>IF(W17&gt;=40,POWER(W17,2),POWER(W17/2,2))</f>
        <v>0</v>
      </c>
      <c r="X48" s="21">
        <f>IF(X17&gt;=40,POWER(X17,2),POWER(X17/2,2))</f>
        <v>0</v>
      </c>
    </row>
    <row r="49" spans="1:24" ht="15.75" hidden="1" outlineLevel="1" x14ac:dyDescent="0.25">
      <c r="A49" s="19">
        <f t="shared" si="4"/>
        <v>16</v>
      </c>
      <c r="B49" s="28" t="str">
        <f>B18</f>
        <v>Против Течения</v>
      </c>
      <c r="C49" s="29" t="str">
        <f>C18</f>
        <v xml:space="preserve">Ананич Геннадий </v>
      </c>
      <c r="D49" s="21">
        <f>SUM(F49:X49)</f>
        <v>282.24</v>
      </c>
      <c r="E49" s="3">
        <f>IF(D49&gt;0,RANK(D49,$D$34:$D$61),реглист!$C$62+1)</f>
        <v>21</v>
      </c>
      <c r="F49" s="20">
        <f>POWER(F18,2)</f>
        <v>282.24</v>
      </c>
      <c r="G49" s="20">
        <f>POWER(G18,2)</f>
        <v>0</v>
      </c>
      <c r="H49" s="20">
        <f>POWER(H18,2)</f>
        <v>0</v>
      </c>
      <c r="I49" s="20">
        <f>POWER(I18,2)</f>
        <v>0</v>
      </c>
      <c r="J49" s="21">
        <f>POWER(J18,2)</f>
        <v>0</v>
      </c>
      <c r="K49" s="21">
        <f>POWER(K18,2)</f>
        <v>0</v>
      </c>
      <c r="L49" s="21">
        <f>POWER(L18,2)</f>
        <v>0</v>
      </c>
      <c r="M49" s="20">
        <f>POWER(M18,2)</f>
        <v>0</v>
      </c>
      <c r="N49" s="20">
        <f>POWER(N18,2)</f>
        <v>0</v>
      </c>
      <c r="O49" s="20">
        <f>POWER(O18,2)</f>
        <v>0</v>
      </c>
      <c r="P49" s="21">
        <f>POWER(P18,2)</f>
        <v>0</v>
      </c>
      <c r="Q49" s="21">
        <f>POWER(Q18,2)</f>
        <v>0</v>
      </c>
      <c r="R49" s="21">
        <f>POWER(R18,2)</f>
        <v>0</v>
      </c>
      <c r="S49" s="21">
        <f>IF(S18&gt;=45,POWER(S18,2),POWER(S18/2,2))</f>
        <v>0</v>
      </c>
      <c r="T49" s="21">
        <f>IF(T18&gt;=45,POWER(T18,2),POWER(T18/2,2))</f>
        <v>0</v>
      </c>
      <c r="U49" s="21">
        <f>IF(U18&gt;=45,POWER(U18,2),POWER(U18/2,2))</f>
        <v>0</v>
      </c>
      <c r="V49" s="21">
        <f>IF(V18&gt;=40,POWER(V18,2),POWER(V18/2,2))</f>
        <v>0</v>
      </c>
      <c r="W49" s="21">
        <f>IF(W18&gt;=40,POWER(W18,2),POWER(W18/2,2))</f>
        <v>0</v>
      </c>
      <c r="X49" s="21">
        <f>IF(X18&gt;=40,POWER(X18,2),POWER(X18/2,2))</f>
        <v>0</v>
      </c>
    </row>
    <row r="50" spans="1:24" ht="15.75" hidden="1" outlineLevel="1" x14ac:dyDescent="0.25">
      <c r="A50" s="19">
        <f t="shared" si="4"/>
        <v>17</v>
      </c>
      <c r="B50" s="28" t="str">
        <f>B19</f>
        <v>ASpinnTeam</v>
      </c>
      <c r="C50" s="29" t="str">
        <f>C19</f>
        <v>Вашкевич Александр</v>
      </c>
      <c r="D50" s="21">
        <f>SUM(F50:X50)</f>
        <v>231.04</v>
      </c>
      <c r="E50" s="3">
        <f>IF(D50&gt;0,RANK(D50,$D$34:$D$61),реглист!$C$62+1)</f>
        <v>22</v>
      </c>
      <c r="F50" s="20">
        <f>POWER(F19,2)</f>
        <v>231.04</v>
      </c>
      <c r="G50" s="20">
        <f>POWER(G19,2)</f>
        <v>0</v>
      </c>
      <c r="H50" s="20">
        <f>POWER(H19,2)</f>
        <v>0</v>
      </c>
      <c r="I50" s="20">
        <f>POWER(I19,2)</f>
        <v>0</v>
      </c>
      <c r="J50" s="21">
        <f>POWER(J19,2)</f>
        <v>0</v>
      </c>
      <c r="K50" s="21">
        <f>POWER(K19,2)</f>
        <v>0</v>
      </c>
      <c r="L50" s="21">
        <f>POWER(L19,2)</f>
        <v>0</v>
      </c>
      <c r="M50" s="20">
        <f>POWER(M19,2)</f>
        <v>0</v>
      </c>
      <c r="N50" s="20">
        <f>POWER(N19,2)</f>
        <v>0</v>
      </c>
      <c r="O50" s="20">
        <f>POWER(O19,2)</f>
        <v>0</v>
      </c>
      <c r="P50" s="21">
        <f>POWER(P19,2)</f>
        <v>0</v>
      </c>
      <c r="Q50" s="21">
        <f>POWER(Q19,2)</f>
        <v>0</v>
      </c>
      <c r="R50" s="21">
        <f>POWER(R19,2)</f>
        <v>0</v>
      </c>
      <c r="S50" s="21">
        <f>IF(S19&gt;=45,POWER(S19,2),POWER(S19/2,2))</f>
        <v>0</v>
      </c>
      <c r="T50" s="21">
        <f>IF(T19&gt;=45,POWER(T19,2),POWER(T19/2,2))</f>
        <v>0</v>
      </c>
      <c r="U50" s="21">
        <f>IF(U19&gt;=45,POWER(U19,2),POWER(U19/2,2))</f>
        <v>0</v>
      </c>
      <c r="V50" s="21">
        <f>IF(V19&gt;=40,POWER(V19,2),POWER(V19/2,2))</f>
        <v>0</v>
      </c>
      <c r="W50" s="21">
        <f>IF(W19&gt;=40,POWER(W19,2),POWER(W19/2,2))</f>
        <v>0</v>
      </c>
      <c r="X50" s="21">
        <f>IF(X19&gt;=40,POWER(X19,2),POWER(X19/2,2))</f>
        <v>0</v>
      </c>
    </row>
    <row r="51" spans="1:24" ht="15.75" hidden="1" outlineLevel="1" x14ac:dyDescent="0.25">
      <c r="A51" s="19">
        <f t="shared" si="4"/>
        <v>18</v>
      </c>
      <c r="B51" s="28" t="str">
        <f>B20</f>
        <v>Fanatic Belarus</v>
      </c>
      <c r="C51" s="29" t="str">
        <f>C20</f>
        <v xml:space="preserve">Шевчук Дмитрий </v>
      </c>
      <c r="D51" s="21">
        <f>SUM(F51:X51)</f>
        <v>394</v>
      </c>
      <c r="E51" s="3">
        <f>IF(D51&gt;0,RANK(D51,$D$34:$D$61),реглист!$C$62+1)</f>
        <v>19</v>
      </c>
      <c r="F51" s="20">
        <f>POWER(F20,2)</f>
        <v>225</v>
      </c>
      <c r="G51" s="20">
        <f>POWER(G20,2)</f>
        <v>169</v>
      </c>
      <c r="H51" s="20">
        <f>POWER(H20,2)</f>
        <v>0</v>
      </c>
      <c r="I51" s="20">
        <f>POWER(I20,2)</f>
        <v>0</v>
      </c>
      <c r="J51" s="21">
        <f>POWER(J20,2)</f>
        <v>0</v>
      </c>
      <c r="K51" s="21">
        <f>POWER(K20,2)</f>
        <v>0</v>
      </c>
      <c r="L51" s="21">
        <f>POWER(L20,2)</f>
        <v>0</v>
      </c>
      <c r="M51" s="20">
        <f>POWER(M20,2)</f>
        <v>0</v>
      </c>
      <c r="N51" s="20">
        <f>POWER(N20,2)</f>
        <v>0</v>
      </c>
      <c r="O51" s="20">
        <f>POWER(O20,2)</f>
        <v>0</v>
      </c>
      <c r="P51" s="21">
        <f>POWER(P20,2)</f>
        <v>0</v>
      </c>
      <c r="Q51" s="21">
        <f>POWER(Q20,2)</f>
        <v>0</v>
      </c>
      <c r="R51" s="21">
        <f>POWER(R20,2)</f>
        <v>0</v>
      </c>
      <c r="S51" s="21">
        <f>IF(S20&gt;=45,POWER(S20,2),POWER(S20/2,2))</f>
        <v>0</v>
      </c>
      <c r="T51" s="21">
        <f>IF(T20&gt;=45,POWER(T20,2),POWER(T20/2,2))</f>
        <v>0</v>
      </c>
      <c r="U51" s="21">
        <f>IF(U20&gt;=45,POWER(U20,2),POWER(U20/2,2))</f>
        <v>0</v>
      </c>
      <c r="V51" s="21">
        <f>IF(V20&gt;=40,POWER(V20,2),POWER(V20/2,2))</f>
        <v>0</v>
      </c>
      <c r="W51" s="21">
        <f>IF(W20&gt;=40,POWER(W20,2),POWER(W20/2,2))</f>
        <v>0</v>
      </c>
      <c r="X51" s="21">
        <f>IF(X20&gt;=40,POWER(X20,2),POWER(X20/2,2))</f>
        <v>0</v>
      </c>
    </row>
    <row r="52" spans="1:24" ht="15.75" hidden="1" outlineLevel="1" x14ac:dyDescent="0.25">
      <c r="A52" s="19">
        <f t="shared" si="4"/>
        <v>19</v>
      </c>
      <c r="B52" s="28" t="str">
        <f>B21</f>
        <v>SB-FISHING</v>
      </c>
      <c r="C52" s="29" t="str">
        <f>C21</f>
        <v xml:space="preserve">Сапроненков Евгений </v>
      </c>
      <c r="D52" s="21">
        <f>SUM(F52:X52)</f>
        <v>1295.1000000000001</v>
      </c>
      <c r="E52" s="3">
        <f>IF(D52&gt;0,RANK(D52,$D$34:$D$61),реглист!$C$62+1)</f>
        <v>5</v>
      </c>
      <c r="F52" s="20">
        <f>POWER(F21,2)</f>
        <v>219.04000000000002</v>
      </c>
      <c r="G52" s="20">
        <f>POWER(G21,2)</f>
        <v>166.41</v>
      </c>
      <c r="H52" s="20">
        <f>POWER(H21,2)</f>
        <v>190.44000000000003</v>
      </c>
      <c r="I52" s="20">
        <f>POWER(I21,2)</f>
        <v>268.95999999999998</v>
      </c>
      <c r="J52" s="21">
        <f>POWER(J21,2)</f>
        <v>144</v>
      </c>
      <c r="K52" s="21">
        <f>POWER(K21,2)</f>
        <v>306.25</v>
      </c>
      <c r="L52" s="21">
        <f>POWER(L21,2)</f>
        <v>0</v>
      </c>
      <c r="M52" s="20">
        <f>POWER(M21,2)</f>
        <v>0</v>
      </c>
      <c r="N52" s="20">
        <f>POWER(N21,2)</f>
        <v>0</v>
      </c>
      <c r="O52" s="20">
        <f>POWER(O21,2)</f>
        <v>0</v>
      </c>
      <c r="P52" s="21">
        <f>POWER(P21,2)</f>
        <v>0</v>
      </c>
      <c r="Q52" s="21">
        <f>POWER(Q21,2)</f>
        <v>0</v>
      </c>
      <c r="R52" s="21">
        <f>POWER(R21,2)</f>
        <v>0</v>
      </c>
      <c r="S52" s="21">
        <f>IF(S21&gt;=45,POWER(S21,2),POWER(S21/2,2))</f>
        <v>0</v>
      </c>
      <c r="T52" s="21">
        <f>IF(T21&gt;=45,POWER(T21,2),POWER(T21/2,2))</f>
        <v>0</v>
      </c>
      <c r="U52" s="21">
        <f>IF(U21&gt;=45,POWER(U21,2),POWER(U21/2,2))</f>
        <v>0</v>
      </c>
      <c r="V52" s="21">
        <f>IF(V21&gt;=40,POWER(V21,2),POWER(V21/2,2))</f>
        <v>0</v>
      </c>
      <c r="W52" s="21">
        <f>IF(W21&gt;=40,POWER(W21,2),POWER(W21/2,2))</f>
        <v>0</v>
      </c>
      <c r="X52" s="21">
        <f>IF(X21&gt;=40,POWER(X21,2),POWER(X21/2,2))</f>
        <v>0</v>
      </c>
    </row>
    <row r="53" spans="1:24" ht="15.75" hidden="1" outlineLevel="1" x14ac:dyDescent="0.25">
      <c r="A53" s="19">
        <f t="shared" si="4"/>
        <v>20</v>
      </c>
      <c r="B53" s="28" t="str">
        <f>B22</f>
        <v>Фарватер</v>
      </c>
      <c r="C53" s="29" t="str">
        <f>C22</f>
        <v xml:space="preserve">Попельский Максим </v>
      </c>
      <c r="D53" s="21">
        <f>SUM(F53:X53)</f>
        <v>938.08999999999992</v>
      </c>
      <c r="E53" s="3">
        <f>IF(D53&gt;0,RANK(D53,$D$34:$D$61),реглист!$C$62+1)</f>
        <v>10</v>
      </c>
      <c r="F53" s="20">
        <f>POWER(F22,2)</f>
        <v>492.84</v>
      </c>
      <c r="G53" s="20">
        <f>POWER(G22,2)</f>
        <v>179.56</v>
      </c>
      <c r="H53" s="20">
        <f>POWER(H22,2)</f>
        <v>265.69</v>
      </c>
      <c r="I53" s="20">
        <f>POWER(I22,2)</f>
        <v>0</v>
      </c>
      <c r="J53" s="21">
        <f>POWER(J22,2)</f>
        <v>0</v>
      </c>
      <c r="K53" s="21">
        <f>POWER(K22,2)</f>
        <v>0</v>
      </c>
      <c r="L53" s="21">
        <f>POWER(L22,2)</f>
        <v>0</v>
      </c>
      <c r="M53" s="20">
        <f>POWER(M22,2)</f>
        <v>0</v>
      </c>
      <c r="N53" s="20">
        <f>POWER(N22,2)</f>
        <v>0</v>
      </c>
      <c r="O53" s="20">
        <f>POWER(O22,2)</f>
        <v>0</v>
      </c>
      <c r="P53" s="21">
        <f>POWER(P22,2)</f>
        <v>0</v>
      </c>
      <c r="Q53" s="21">
        <f>POWER(Q22,2)</f>
        <v>0</v>
      </c>
      <c r="R53" s="21">
        <f>POWER(R22,2)</f>
        <v>0</v>
      </c>
      <c r="S53" s="21">
        <f>IF(S22&gt;=45,POWER(S22,2),POWER(S22/2,2))</f>
        <v>0</v>
      </c>
      <c r="T53" s="21">
        <f>IF(T22&gt;=45,POWER(T22,2),POWER(T22/2,2))</f>
        <v>0</v>
      </c>
      <c r="U53" s="21">
        <f>IF(U22&gt;=45,POWER(U22,2),POWER(U22/2,2))</f>
        <v>0</v>
      </c>
      <c r="V53" s="21">
        <f>IF(V22&gt;=40,POWER(V22,2),POWER(V22/2,2))</f>
        <v>0</v>
      </c>
      <c r="W53" s="21">
        <f>IF(W22&gt;=40,POWER(W22,2),POWER(W22/2,2))</f>
        <v>0</v>
      </c>
      <c r="X53" s="21">
        <f>IF(X22&gt;=40,POWER(X22,2),POWER(X22/2,2))</f>
        <v>0</v>
      </c>
    </row>
    <row r="54" spans="1:24" ht="15.75" hidden="1" outlineLevel="1" x14ac:dyDescent="0.25">
      <c r="A54" s="19">
        <f t="shared" si="4"/>
        <v>21</v>
      </c>
      <c r="B54" s="28" t="str">
        <f>B23</f>
        <v>Old Roads Fishing</v>
      </c>
      <c r="C54" s="29" t="str">
        <f>C23</f>
        <v xml:space="preserve">Синовец Роман </v>
      </c>
      <c r="D54" s="21">
        <f>SUM(F54:X54)</f>
        <v>859.09</v>
      </c>
      <c r="E54" s="3">
        <f>IF(D54&gt;0,RANK(D54,$D$34:$D$61),реглист!$C$62+1)</f>
        <v>11</v>
      </c>
      <c r="F54" s="20">
        <f>POWER(F23,2)</f>
        <v>234.09000000000003</v>
      </c>
      <c r="G54" s="20">
        <f>POWER(G23,2)</f>
        <v>625</v>
      </c>
      <c r="H54" s="20">
        <f>POWER(H23,2)</f>
        <v>0</v>
      </c>
      <c r="I54" s="20">
        <f>POWER(I23,2)</f>
        <v>0</v>
      </c>
      <c r="J54" s="21">
        <f>POWER(J23,2)</f>
        <v>0</v>
      </c>
      <c r="K54" s="21">
        <f>POWER(K23,2)</f>
        <v>0</v>
      </c>
      <c r="L54" s="21">
        <f>POWER(L23,2)</f>
        <v>0</v>
      </c>
      <c r="M54" s="20">
        <f>POWER(M23,2)</f>
        <v>0</v>
      </c>
      <c r="N54" s="20">
        <f>POWER(N23,2)</f>
        <v>0</v>
      </c>
      <c r="O54" s="20">
        <f>POWER(O23,2)</f>
        <v>0</v>
      </c>
      <c r="P54" s="21">
        <f>POWER(P23,2)</f>
        <v>0</v>
      </c>
      <c r="Q54" s="21">
        <f>POWER(Q23,2)</f>
        <v>0</v>
      </c>
      <c r="R54" s="21">
        <f>POWER(R23,2)</f>
        <v>0</v>
      </c>
      <c r="S54" s="21">
        <f>IF(S23&gt;=45,POWER(S23,2),POWER(S23/2,2))</f>
        <v>0</v>
      </c>
      <c r="T54" s="21">
        <f>IF(T23&gt;=45,POWER(T23,2),POWER(T23/2,2))</f>
        <v>0</v>
      </c>
      <c r="U54" s="21">
        <f>IF(U23&gt;=45,POWER(U23,2),POWER(U23/2,2))</f>
        <v>0</v>
      </c>
      <c r="V54" s="21">
        <f>IF(V23&gt;=40,POWER(V23,2),POWER(V23/2,2))</f>
        <v>0</v>
      </c>
      <c r="W54" s="21">
        <f>IF(W23&gt;=40,POWER(W23,2),POWER(W23/2,2))</f>
        <v>0</v>
      </c>
      <c r="X54" s="21">
        <f>IF(X23&gt;=40,POWER(X23,2),POWER(X23/2,2))</f>
        <v>0</v>
      </c>
    </row>
    <row r="55" spans="1:24" ht="15.75" hidden="1" outlineLevel="1" x14ac:dyDescent="0.25">
      <c r="A55" s="19">
        <f t="shared" si="4"/>
        <v>22</v>
      </c>
      <c r="B55" s="28" t="str">
        <f>B24</f>
        <v>Dream Team</v>
      </c>
      <c r="C55" s="29" t="str">
        <f>C24</f>
        <v xml:space="preserve">Золотухин Александр </v>
      </c>
      <c r="D55" s="21">
        <f>SUM(F55:X55)</f>
        <v>194.08000000000004</v>
      </c>
      <c r="E55" s="3">
        <f>IF(D55&gt;0,RANK(D55,$D$34:$D$61),реглист!$C$62+1)</f>
        <v>24</v>
      </c>
      <c r="F55" s="20">
        <f>POWER(F24,2)</f>
        <v>116.64000000000001</v>
      </c>
      <c r="G55" s="20">
        <f>POWER(G24,2)</f>
        <v>0</v>
      </c>
      <c r="H55" s="20">
        <f>POWER(H24,2)</f>
        <v>0</v>
      </c>
      <c r="I55" s="20">
        <f>POWER(I24,2)</f>
        <v>0</v>
      </c>
      <c r="J55" s="21">
        <f>POWER(J24,2)</f>
        <v>0</v>
      </c>
      <c r="K55" s="21">
        <f>POWER(K24,2)</f>
        <v>0</v>
      </c>
      <c r="L55" s="21">
        <f>POWER(L24,2)</f>
        <v>0</v>
      </c>
      <c r="M55" s="20">
        <f>POWER(M24,2)</f>
        <v>0</v>
      </c>
      <c r="N55" s="20">
        <f>POWER(N24,2)</f>
        <v>0</v>
      </c>
      <c r="O55" s="20">
        <f>POWER(O24,2)</f>
        <v>0</v>
      </c>
      <c r="P55" s="21">
        <f>POWER(P24,2)</f>
        <v>0</v>
      </c>
      <c r="Q55" s="21">
        <f>POWER(Q24,2)</f>
        <v>0</v>
      </c>
      <c r="R55" s="21">
        <f>POWER(R24,2)</f>
        <v>0</v>
      </c>
      <c r="S55" s="21">
        <f>IF(S24&gt;=45,POWER(S24,2),POWER(S24/2,2))</f>
        <v>77.440000000000012</v>
      </c>
      <c r="T55" s="21">
        <f>IF(T24&gt;=45,POWER(T24,2),POWER(T24/2,2))</f>
        <v>0</v>
      </c>
      <c r="U55" s="21">
        <f>IF(U24&gt;=45,POWER(U24,2),POWER(U24/2,2))</f>
        <v>0</v>
      </c>
      <c r="V55" s="21">
        <f>IF(V24&gt;=40,POWER(V24,2),POWER(V24/2,2))</f>
        <v>0</v>
      </c>
      <c r="W55" s="21">
        <f>IF(W24&gt;=40,POWER(W24,2),POWER(W24/2,2))</f>
        <v>0</v>
      </c>
      <c r="X55" s="21">
        <f>IF(X24&gt;=40,POWER(X24,2),POWER(X24/2,2))</f>
        <v>0</v>
      </c>
    </row>
    <row r="56" spans="1:24" ht="15.75" hidden="1" outlineLevel="1" x14ac:dyDescent="0.25">
      <c r="A56" s="19">
        <f t="shared" si="4"/>
        <v>23</v>
      </c>
      <c r="B56" s="28" t="str">
        <f>B25</f>
        <v>UL Hooligans</v>
      </c>
      <c r="C56" s="29" t="str">
        <f>C25</f>
        <v>Дешкевич Виталий</v>
      </c>
      <c r="D56" s="21">
        <f>SUM(F56:X56)</f>
        <v>0</v>
      </c>
      <c r="E56" s="3">
        <f>IF(D56&gt;0,RANK(D56,$D$34:$D$61),реглист!$C$62+1)</f>
        <v>29</v>
      </c>
      <c r="F56" s="20">
        <f>POWER(F25,2)</f>
        <v>0</v>
      </c>
      <c r="G56" s="20">
        <f>POWER(G25,2)</f>
        <v>0</v>
      </c>
      <c r="H56" s="20">
        <f>POWER(H25,2)</f>
        <v>0</v>
      </c>
      <c r="I56" s="20">
        <f>POWER(I25,2)</f>
        <v>0</v>
      </c>
      <c r="J56" s="21">
        <f>POWER(J25,2)</f>
        <v>0</v>
      </c>
      <c r="K56" s="21">
        <f>POWER(K25,2)</f>
        <v>0</v>
      </c>
      <c r="L56" s="21">
        <f>POWER(L25,2)</f>
        <v>0</v>
      </c>
      <c r="M56" s="20">
        <f>POWER(M25,2)</f>
        <v>0</v>
      </c>
      <c r="N56" s="20">
        <f>POWER(N25,2)</f>
        <v>0</v>
      </c>
      <c r="O56" s="20">
        <f>POWER(O25,2)</f>
        <v>0</v>
      </c>
      <c r="P56" s="21">
        <f>POWER(P25,2)</f>
        <v>0</v>
      </c>
      <c r="Q56" s="21">
        <f>POWER(Q25,2)</f>
        <v>0</v>
      </c>
      <c r="R56" s="21">
        <f>POWER(R25,2)</f>
        <v>0</v>
      </c>
      <c r="S56" s="21">
        <f>IF(S25&gt;=45,POWER(S25,2),POWER(S25/2,2))</f>
        <v>0</v>
      </c>
      <c r="T56" s="21">
        <f>IF(T25&gt;=45,POWER(T25,2),POWER(T25/2,2))</f>
        <v>0</v>
      </c>
      <c r="U56" s="21">
        <f>IF(U25&gt;=45,POWER(U25,2),POWER(U25/2,2))</f>
        <v>0</v>
      </c>
      <c r="V56" s="21">
        <f>IF(V25&gt;=40,POWER(V25,2),POWER(V25/2,2))</f>
        <v>0</v>
      </c>
      <c r="W56" s="21">
        <f>IF(W25&gt;=40,POWER(W25,2),POWER(W25/2,2))</f>
        <v>0</v>
      </c>
      <c r="X56" s="21">
        <f>IF(X25&gt;=40,POWER(X25,2),POWER(X25/2,2))</f>
        <v>0</v>
      </c>
    </row>
    <row r="57" spans="1:24" ht="15.75" hidden="1" outlineLevel="1" x14ac:dyDescent="0.25">
      <c r="A57" s="19">
        <f t="shared" si="4"/>
        <v>24</v>
      </c>
      <c r="B57" s="28" t="str">
        <f>B26</f>
        <v>Black River Team</v>
      </c>
      <c r="C57" s="29" t="str">
        <f>C26</f>
        <v>Рабушко Василий</v>
      </c>
      <c r="D57" s="21">
        <f>SUM(F57:X57)</f>
        <v>0</v>
      </c>
      <c r="E57" s="3">
        <f>IF(D57&gt;0,RANK(D57,$D$34:$D$61),реглист!$C$62+1)</f>
        <v>29</v>
      </c>
      <c r="F57" s="20">
        <f>POWER(F26,2)</f>
        <v>0</v>
      </c>
      <c r="G57" s="20">
        <f>POWER(G26,2)</f>
        <v>0</v>
      </c>
      <c r="H57" s="20">
        <f>POWER(H26,2)</f>
        <v>0</v>
      </c>
      <c r="I57" s="20">
        <f>POWER(I26,2)</f>
        <v>0</v>
      </c>
      <c r="J57" s="21">
        <f>POWER(J26,2)</f>
        <v>0</v>
      </c>
      <c r="K57" s="21">
        <f>POWER(K26,2)</f>
        <v>0</v>
      </c>
      <c r="L57" s="21">
        <f>POWER(L26,2)</f>
        <v>0</v>
      </c>
      <c r="M57" s="20">
        <f>POWER(M26,2)</f>
        <v>0</v>
      </c>
      <c r="N57" s="20">
        <f>POWER(N26,2)</f>
        <v>0</v>
      </c>
      <c r="O57" s="20">
        <f>POWER(O26,2)</f>
        <v>0</v>
      </c>
      <c r="P57" s="21">
        <f>POWER(P26,2)</f>
        <v>0</v>
      </c>
      <c r="Q57" s="21">
        <f>POWER(Q26,2)</f>
        <v>0</v>
      </c>
      <c r="R57" s="21">
        <f>POWER(R26,2)</f>
        <v>0</v>
      </c>
      <c r="S57" s="21">
        <f>IF(S26&gt;=45,POWER(S26,2),POWER(S26/2,2))</f>
        <v>0</v>
      </c>
      <c r="T57" s="21">
        <f>IF(T26&gt;=45,POWER(T26,2),POWER(T26/2,2))</f>
        <v>0</v>
      </c>
      <c r="U57" s="21">
        <f>IF(U26&gt;=45,POWER(U26,2),POWER(U26/2,2))</f>
        <v>0</v>
      </c>
      <c r="V57" s="21">
        <f>IF(V26&gt;=40,POWER(V26,2),POWER(V26/2,2))</f>
        <v>0</v>
      </c>
      <c r="W57" s="21">
        <f>IF(W26&gt;=40,POWER(W26,2),POWER(W26/2,2))</f>
        <v>0</v>
      </c>
      <c r="X57" s="21">
        <f>IF(X26&gt;=40,POWER(X26,2),POWER(X26/2,2))</f>
        <v>0</v>
      </c>
    </row>
    <row r="58" spans="1:24" ht="15.75" hidden="1" outlineLevel="1" x14ac:dyDescent="0.25">
      <c r="A58" s="19">
        <f t="shared" si="4"/>
        <v>25</v>
      </c>
      <c r="B58" s="28" t="str">
        <f>B27</f>
        <v>Legion</v>
      </c>
      <c r="C58" s="29" t="str">
        <f>C27</f>
        <v xml:space="preserve">Бойко Сергей </v>
      </c>
      <c r="D58" s="21">
        <f>SUM(F58:X58)</f>
        <v>1007.4525000000001</v>
      </c>
      <c r="E58" s="3">
        <f>IF(D58&gt;0,RANK(D58,$D$34:$D$61),реглист!$C$62+1)</f>
        <v>9</v>
      </c>
      <c r="F58" s="20">
        <f>POWER(F27,2)</f>
        <v>210.25</v>
      </c>
      <c r="G58" s="20">
        <f>POWER(G27,2)</f>
        <v>282.24</v>
      </c>
      <c r="H58" s="20">
        <f>POWER(H27,2)</f>
        <v>243.35999999999999</v>
      </c>
      <c r="I58" s="20">
        <f>POWER(I27,2)</f>
        <v>219.04000000000002</v>
      </c>
      <c r="J58" s="21">
        <f>POWER(J27,2)</f>
        <v>0</v>
      </c>
      <c r="K58" s="21">
        <f>POWER(K27,2)</f>
        <v>0</v>
      </c>
      <c r="L58" s="21">
        <f>POWER(L27,2)</f>
        <v>0</v>
      </c>
      <c r="M58" s="20">
        <f>POWER(M27,2)</f>
        <v>0</v>
      </c>
      <c r="N58" s="20">
        <f>POWER(N27,2)</f>
        <v>0</v>
      </c>
      <c r="O58" s="20">
        <f>POWER(O27,2)</f>
        <v>0</v>
      </c>
      <c r="P58" s="21">
        <f>POWER(P27,2)</f>
        <v>0</v>
      </c>
      <c r="Q58" s="21">
        <f>POWER(Q27,2)</f>
        <v>0</v>
      </c>
      <c r="R58" s="21">
        <f>POWER(R27,2)</f>
        <v>0</v>
      </c>
      <c r="S58" s="21">
        <f>IF(S27&gt;=45,POWER(S27,2),POWER(S27/2,2))</f>
        <v>0</v>
      </c>
      <c r="T58" s="21">
        <f>IF(T27&gt;=45,POWER(T27,2),POWER(T27/2,2))</f>
        <v>0</v>
      </c>
      <c r="U58" s="21">
        <f>IF(U27&gt;=45,POWER(U27,2),POWER(U27/2,2))</f>
        <v>0</v>
      </c>
      <c r="V58" s="21">
        <f>IF(V27&gt;=40,POWER(V27,2),POWER(V27/2,2))</f>
        <v>52.5625</v>
      </c>
      <c r="W58" s="21">
        <f>IF(W27&gt;=40,POWER(W27,2),POWER(W27/2,2))</f>
        <v>0</v>
      </c>
      <c r="X58" s="21">
        <f>IF(X27&gt;=40,POWER(X27,2),POWER(X27/2,2))</f>
        <v>0</v>
      </c>
    </row>
    <row r="59" spans="1:24" ht="15.75" hidden="1" outlineLevel="1" x14ac:dyDescent="0.25">
      <c r="A59" s="19">
        <f t="shared" si="4"/>
        <v>26</v>
      </c>
      <c r="B59" s="28" t="str">
        <f>B28</f>
        <v>nanobass</v>
      </c>
      <c r="C59" s="29" t="str">
        <f>C28</f>
        <v xml:space="preserve">Мартынчук Михаил </v>
      </c>
      <c r="D59" s="21">
        <f>SUM(F59:X59)</f>
        <v>158.76</v>
      </c>
      <c r="E59" s="3">
        <f>IF(D59&gt;0,RANK(D59,$D$34:$D$61),реглист!$C$62+1)</f>
        <v>25</v>
      </c>
      <c r="F59" s="20">
        <f>POWER(F28,2)</f>
        <v>158.76</v>
      </c>
      <c r="G59" s="20">
        <f>POWER(G28,2)</f>
        <v>0</v>
      </c>
      <c r="H59" s="20">
        <f>POWER(H28,2)</f>
        <v>0</v>
      </c>
      <c r="I59" s="20">
        <f>POWER(I28,2)</f>
        <v>0</v>
      </c>
      <c r="J59" s="21">
        <f>POWER(J28,2)</f>
        <v>0</v>
      </c>
      <c r="K59" s="21">
        <f>POWER(K28,2)</f>
        <v>0</v>
      </c>
      <c r="L59" s="21">
        <f>POWER(L28,2)</f>
        <v>0</v>
      </c>
      <c r="M59" s="20">
        <f>POWER(M28,2)</f>
        <v>0</v>
      </c>
      <c r="N59" s="20">
        <f>POWER(N28,2)</f>
        <v>0</v>
      </c>
      <c r="O59" s="20">
        <f>POWER(O28,2)</f>
        <v>0</v>
      </c>
      <c r="P59" s="21">
        <f>POWER(P28,2)</f>
        <v>0</v>
      </c>
      <c r="Q59" s="21">
        <f>POWER(Q28,2)</f>
        <v>0</v>
      </c>
      <c r="R59" s="21">
        <f>POWER(R28,2)</f>
        <v>0</v>
      </c>
      <c r="S59" s="21">
        <f>IF(S28&gt;=45,POWER(S28,2),POWER(S28/2,2))</f>
        <v>0</v>
      </c>
      <c r="T59" s="21">
        <f>IF(T28&gt;=45,POWER(T28,2),POWER(T28/2,2))</f>
        <v>0</v>
      </c>
      <c r="U59" s="21">
        <f>IF(U28&gt;=45,POWER(U28,2),POWER(U28/2,2))</f>
        <v>0</v>
      </c>
      <c r="V59" s="21">
        <f>IF(V28&gt;=40,POWER(V28,2),POWER(V28/2,2))</f>
        <v>0</v>
      </c>
      <c r="W59" s="21">
        <f>IF(W28&gt;=40,POWER(W28,2),POWER(W28/2,2))</f>
        <v>0</v>
      </c>
      <c r="X59" s="21">
        <f>IF(X28&gt;=40,POWER(X28,2),POWER(X28/2,2))</f>
        <v>0</v>
      </c>
    </row>
    <row r="60" spans="1:24" ht="15.75" hidden="1" outlineLevel="1" x14ac:dyDescent="0.25">
      <c r="A60" s="19">
        <f t="shared" si="4"/>
        <v>27</v>
      </c>
      <c r="B60" s="28" t="str">
        <f>B29</f>
        <v>XULi-Uli</v>
      </c>
      <c r="C60" s="29" t="str">
        <f>C29</f>
        <v xml:space="preserve">Дубровский Вадим </v>
      </c>
      <c r="D60" s="21">
        <f>SUM(F60:X60)</f>
        <v>283.24</v>
      </c>
      <c r="E60" s="3">
        <f>IF(D60&gt;0,RANK(D60,$D$34:$D$61),реглист!$C$62+1)</f>
        <v>20</v>
      </c>
      <c r="F60" s="20">
        <f>POWER(F29,2)</f>
        <v>144</v>
      </c>
      <c r="G60" s="20">
        <f>POWER(G29,2)</f>
        <v>0</v>
      </c>
      <c r="H60" s="20">
        <f>POWER(H29,2)</f>
        <v>0</v>
      </c>
      <c r="I60" s="20">
        <f>POWER(I29,2)</f>
        <v>0</v>
      </c>
      <c r="J60" s="21">
        <f>POWER(J29,2)</f>
        <v>0</v>
      </c>
      <c r="K60" s="21">
        <f>POWER(K29,2)</f>
        <v>0</v>
      </c>
      <c r="L60" s="21">
        <f>POWER(L29,2)</f>
        <v>0</v>
      </c>
      <c r="M60" s="20">
        <f>POWER(M29,2)</f>
        <v>0</v>
      </c>
      <c r="N60" s="20">
        <f>POWER(N29,2)</f>
        <v>0</v>
      </c>
      <c r="O60" s="20">
        <f>POWER(O29,2)</f>
        <v>0</v>
      </c>
      <c r="P60" s="21">
        <f>POWER(P29,2)</f>
        <v>0</v>
      </c>
      <c r="Q60" s="21">
        <f>POWER(Q29,2)</f>
        <v>0</v>
      </c>
      <c r="R60" s="21">
        <f>POWER(R29,2)</f>
        <v>0</v>
      </c>
      <c r="S60" s="21">
        <f>IF(S29&gt;=45,POWER(S29,2),POWER(S29/2,2))</f>
        <v>139.24</v>
      </c>
      <c r="T60" s="21">
        <f>IF(T29&gt;=45,POWER(T29,2),POWER(T29/2,2))</f>
        <v>0</v>
      </c>
      <c r="U60" s="21">
        <f>IF(U29&gt;=45,POWER(U29,2),POWER(U29/2,2))</f>
        <v>0</v>
      </c>
      <c r="V60" s="21">
        <f>IF(V29&gt;=40,POWER(V29,2),POWER(V29/2,2))</f>
        <v>0</v>
      </c>
      <c r="W60" s="21">
        <f>IF(W29&gt;=40,POWER(W29,2),POWER(W29/2,2))</f>
        <v>0</v>
      </c>
      <c r="X60" s="21">
        <f>IF(X29&gt;=40,POWER(X29,2),POWER(X29/2,2))</f>
        <v>0</v>
      </c>
    </row>
    <row r="61" spans="1:24" ht="15.75" hidden="1" outlineLevel="1" x14ac:dyDescent="0.25">
      <c r="A61" s="19">
        <f t="shared" si="4"/>
        <v>28</v>
      </c>
      <c r="B61" s="28" t="str">
        <f>B30</f>
        <v>Кооператив Хищник</v>
      </c>
      <c r="C61" s="29" t="str">
        <f>C30</f>
        <v xml:space="preserve">Сницкий Владимир </v>
      </c>
      <c r="D61" s="21">
        <f>SUM(F61:X61)</f>
        <v>429.20000000000005</v>
      </c>
      <c r="E61" s="3">
        <f>IF(D61&gt;0,RANK(D61,$D$34:$D$61),реглист!$C$62+1)</f>
        <v>18</v>
      </c>
      <c r="F61" s="20">
        <f t="shared" ref="F61:R61" si="5">POWER(F30,2)</f>
        <v>179.56</v>
      </c>
      <c r="G61" s="20">
        <f t="shared" si="5"/>
        <v>249.64000000000001</v>
      </c>
      <c r="H61" s="20">
        <f t="shared" si="5"/>
        <v>0</v>
      </c>
      <c r="I61" s="20">
        <f t="shared" si="5"/>
        <v>0</v>
      </c>
      <c r="J61" s="21">
        <f t="shared" si="5"/>
        <v>0</v>
      </c>
      <c r="K61" s="21">
        <f t="shared" si="5"/>
        <v>0</v>
      </c>
      <c r="L61" s="21">
        <f t="shared" si="5"/>
        <v>0</v>
      </c>
      <c r="M61" s="20">
        <f t="shared" si="5"/>
        <v>0</v>
      </c>
      <c r="N61" s="20">
        <f t="shared" si="5"/>
        <v>0</v>
      </c>
      <c r="O61" s="20">
        <f t="shared" si="5"/>
        <v>0</v>
      </c>
      <c r="P61" s="21">
        <f t="shared" si="5"/>
        <v>0</v>
      </c>
      <c r="Q61" s="21">
        <f t="shared" si="5"/>
        <v>0</v>
      </c>
      <c r="R61" s="21">
        <f t="shared" si="5"/>
        <v>0</v>
      </c>
      <c r="S61" s="21">
        <f>IF(S30&gt;=45,POWER(S30,2),POWER(S30/2,2))</f>
        <v>0</v>
      </c>
      <c r="T61" s="21">
        <f>IF(T30&gt;=45,POWER(T30,2),POWER(T30/2,2))</f>
        <v>0</v>
      </c>
      <c r="U61" s="21">
        <f>IF(U30&gt;=45,POWER(U30,2),POWER(U30/2,2))</f>
        <v>0</v>
      </c>
      <c r="V61" s="21">
        <f>IF(V30&gt;=40,POWER(V30,2),POWER(V30/2,2))</f>
        <v>0</v>
      </c>
      <c r="W61" s="21">
        <f>IF(W30&gt;=40,POWER(W30,2),POWER(W30/2,2))</f>
        <v>0</v>
      </c>
      <c r="X61" s="21">
        <f>IF(X30&gt;=40,POWER(X30,2),POWER(X30/2,2))</f>
        <v>0</v>
      </c>
    </row>
    <row r="62" spans="1:24" collapsed="1" x14ac:dyDescent="0.25"/>
  </sheetData>
  <mergeCells count="16">
    <mergeCell ref="C31:E31"/>
    <mergeCell ref="A32:A33"/>
    <mergeCell ref="B32:B33"/>
    <mergeCell ref="C32:C33"/>
    <mergeCell ref="D32:D33"/>
    <mergeCell ref="E32:E33"/>
    <mergeCell ref="A1:A2"/>
    <mergeCell ref="B1:B2"/>
    <mergeCell ref="C1:C2"/>
    <mergeCell ref="D1:D2"/>
    <mergeCell ref="E1:E2"/>
    <mergeCell ref="F2:X2"/>
    <mergeCell ref="F32:X33"/>
    <mergeCell ref="S1:U1"/>
    <mergeCell ref="V1:X1"/>
    <mergeCell ref="F1:R1"/>
  </mergeCells>
  <conditionalFormatting sqref="D3:D30">
    <cfRule type="duplicateValues" dxfId="8" priority="1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1" sqref="S11"/>
    </sheetView>
  </sheetViews>
  <sheetFormatPr defaultRowHeight="15" outlineLevelRow="1" x14ac:dyDescent="0.25"/>
  <cols>
    <col min="1" max="1" width="3.140625" customWidth="1"/>
    <col min="2" max="3" width="25.7109375" customWidth="1"/>
    <col min="4" max="10" width="8.7109375" customWidth="1"/>
    <col min="15" max="15" width="9.28515625" bestFit="1" customWidth="1"/>
  </cols>
  <sheetData>
    <row r="1" spans="1:16" s="2" customFormat="1" ht="16.5" customHeight="1" thickBot="1" x14ac:dyDescent="0.3">
      <c r="A1" s="62" t="s">
        <v>26</v>
      </c>
      <c r="B1" s="64" t="s">
        <v>1</v>
      </c>
      <c r="C1" s="66" t="s">
        <v>0</v>
      </c>
      <c r="D1" s="68" t="s">
        <v>60</v>
      </c>
      <c r="E1" s="70" t="s">
        <v>3</v>
      </c>
      <c r="F1" s="55" t="s">
        <v>23</v>
      </c>
      <c r="G1" s="56"/>
      <c r="H1" s="56"/>
      <c r="I1" s="56"/>
      <c r="J1" s="56"/>
      <c r="K1" s="55" t="s">
        <v>24</v>
      </c>
      <c r="L1" s="56"/>
      <c r="M1" s="56"/>
      <c r="N1" s="57"/>
      <c r="O1" s="55" t="s">
        <v>64</v>
      </c>
      <c r="P1" s="56"/>
    </row>
    <row r="2" spans="1:16" ht="16.5" thickBot="1" x14ac:dyDescent="0.3">
      <c r="A2" s="63"/>
      <c r="B2" s="65"/>
      <c r="C2" s="67"/>
      <c r="D2" s="69"/>
      <c r="E2" s="71"/>
      <c r="F2" s="58" t="s">
        <v>25</v>
      </c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5.75" x14ac:dyDescent="0.25">
      <c r="A3" s="18">
        <v>1</v>
      </c>
      <c r="B3" s="11" t="str">
        <f>Т1Зб!B3</f>
        <v>Alutech Team</v>
      </c>
      <c r="C3" s="11" t="str">
        <f>Т1Зб!C3</f>
        <v xml:space="preserve">Купрейчик Сергей </v>
      </c>
      <c r="D3" s="24">
        <f>D34</f>
        <v>360.09</v>
      </c>
      <c r="E3" s="17">
        <f>E34</f>
        <v>12</v>
      </c>
      <c r="F3" s="21">
        <v>14.7</v>
      </c>
      <c r="G3" s="21">
        <v>12</v>
      </c>
      <c r="H3" s="21"/>
      <c r="I3" s="21"/>
      <c r="J3" s="21"/>
      <c r="K3" s="21"/>
      <c r="L3" s="21"/>
      <c r="M3" s="21"/>
      <c r="N3" s="21"/>
      <c r="O3" s="21"/>
      <c r="P3" s="21"/>
    </row>
    <row r="4" spans="1:16" ht="15.75" x14ac:dyDescent="0.25">
      <c r="A4" s="19">
        <f>A3+1</f>
        <v>2</v>
      </c>
      <c r="B4" s="11" t="str">
        <f>Т1Зб!B4</f>
        <v>Pike Death TEAM</v>
      </c>
      <c r="C4" s="11" t="str">
        <f>Т1Зб!C4</f>
        <v>Круглянин Сергей</v>
      </c>
      <c r="D4" s="24">
        <f t="shared" ref="D4:D8" si="0">D35</f>
        <v>522.33999999999992</v>
      </c>
      <c r="E4" s="17">
        <f t="shared" ref="E4:E8" si="1">E35</f>
        <v>7</v>
      </c>
      <c r="F4" s="20">
        <v>17.5</v>
      </c>
      <c r="G4" s="20">
        <v>14.7</v>
      </c>
      <c r="H4" s="20"/>
      <c r="I4" s="20"/>
      <c r="J4" s="20"/>
      <c r="K4" s="20"/>
      <c r="L4" s="20"/>
      <c r="M4" s="20"/>
      <c r="N4" s="20"/>
      <c r="O4" s="20"/>
      <c r="P4" s="20"/>
    </row>
    <row r="5" spans="1:16" ht="15.75" x14ac:dyDescent="0.25">
      <c r="A5" s="19">
        <f t="shared" ref="A5:A30" si="2">A4+1</f>
        <v>3</v>
      </c>
      <c r="B5" s="11" t="str">
        <f>Т1Зб!B5</f>
        <v>Peacock Bass</v>
      </c>
      <c r="C5" s="11" t="str">
        <f>Т1Зб!C5</f>
        <v xml:space="preserve">Вычиков Павел </v>
      </c>
      <c r="D5" s="24">
        <f t="shared" si="0"/>
        <v>490.25</v>
      </c>
      <c r="E5" s="17">
        <f t="shared" si="1"/>
        <v>8</v>
      </c>
      <c r="F5" s="20">
        <v>15.2</v>
      </c>
      <c r="G5" s="20">
        <v>16.100000000000001</v>
      </c>
      <c r="H5" s="20"/>
      <c r="I5" s="20"/>
      <c r="J5" s="20"/>
      <c r="K5" s="20"/>
      <c r="L5" s="20"/>
      <c r="M5" s="20"/>
      <c r="N5" s="20"/>
      <c r="O5" s="20"/>
      <c r="P5" s="20"/>
    </row>
    <row r="6" spans="1:16" ht="15.75" x14ac:dyDescent="0.25">
      <c r="A6" s="19">
        <f t="shared" si="2"/>
        <v>4</v>
      </c>
      <c r="B6" s="11" t="str">
        <f>Т1Зб!B6</f>
        <v>Bass Hunters</v>
      </c>
      <c r="C6" s="11" t="str">
        <f>Т1Зб!C6</f>
        <v xml:space="preserve">Кириевский Андрей </v>
      </c>
      <c r="D6" s="24">
        <f t="shared" si="0"/>
        <v>921.04</v>
      </c>
      <c r="E6" s="17">
        <f t="shared" si="1"/>
        <v>4</v>
      </c>
      <c r="F6" s="20">
        <v>19.8</v>
      </c>
      <c r="G6" s="20">
        <v>23</v>
      </c>
      <c r="H6" s="22"/>
      <c r="I6" s="20"/>
      <c r="J6" s="20"/>
      <c r="K6" s="20"/>
      <c r="L6" s="20"/>
      <c r="M6" s="20"/>
      <c r="N6" s="20"/>
      <c r="O6" s="20"/>
      <c r="P6" s="20"/>
    </row>
    <row r="7" spans="1:16" ht="15.75" x14ac:dyDescent="0.25">
      <c r="A7" s="19">
        <f t="shared" si="2"/>
        <v>5</v>
      </c>
      <c r="B7" s="11" t="str">
        <f>Т1Зб!B7</f>
        <v>Poseidon</v>
      </c>
      <c r="C7" s="11" t="str">
        <f>Т1Зб!C7</f>
        <v xml:space="preserve">Строк Павел </v>
      </c>
      <c r="D7" s="24">
        <f t="shared" si="0"/>
        <v>0</v>
      </c>
      <c r="E7" s="17">
        <f t="shared" si="1"/>
        <v>29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.75" x14ac:dyDescent="0.25">
      <c r="A8" s="19">
        <f t="shared" si="2"/>
        <v>6</v>
      </c>
      <c r="B8" s="11" t="str">
        <f>Т1Зб!B8</f>
        <v>FISHINGSTOCK BELARUS</v>
      </c>
      <c r="C8" s="11" t="str">
        <f>Т1Зб!C8</f>
        <v>Бобриков Алексей</v>
      </c>
      <c r="D8" s="24">
        <f t="shared" si="0"/>
        <v>0</v>
      </c>
      <c r="E8" s="17">
        <f t="shared" si="1"/>
        <v>29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ht="15.75" x14ac:dyDescent="0.25">
      <c r="A9" s="19">
        <f t="shared" si="2"/>
        <v>7</v>
      </c>
      <c r="B9" s="11" t="str">
        <f>Т1Зб!B9</f>
        <v>West Fishing</v>
      </c>
      <c r="C9" s="11" t="str">
        <f>Т1Зб!C9</f>
        <v xml:space="preserve">Золотарь Андрей </v>
      </c>
      <c r="D9" s="24">
        <f>D40</f>
        <v>1162.92</v>
      </c>
      <c r="E9" s="17">
        <f>E40</f>
        <v>3</v>
      </c>
      <c r="F9" s="20">
        <v>14.9</v>
      </c>
      <c r="G9" s="20">
        <v>17.7</v>
      </c>
      <c r="H9" s="20">
        <v>12.5</v>
      </c>
      <c r="I9" s="20">
        <v>15.6</v>
      </c>
      <c r="J9" s="20">
        <v>15.1</v>
      </c>
      <c r="K9" s="20"/>
      <c r="L9" s="20"/>
      <c r="M9" s="20"/>
      <c r="N9" s="20"/>
      <c r="O9" s="20"/>
      <c r="P9" s="20"/>
    </row>
    <row r="10" spans="1:16" ht="15.75" x14ac:dyDescent="0.25">
      <c r="A10" s="19">
        <f t="shared" si="2"/>
        <v>8</v>
      </c>
      <c r="B10" s="11" t="str">
        <f>Т1Зб!B10</f>
        <v>Gefest</v>
      </c>
      <c r="C10" s="11" t="str">
        <f>Т1Зб!C10</f>
        <v xml:space="preserve">Радчук Юрий </v>
      </c>
      <c r="D10" s="24">
        <f>D41</f>
        <v>123.21</v>
      </c>
      <c r="E10" s="17">
        <f>E41</f>
        <v>19</v>
      </c>
      <c r="F10" s="20">
        <v>11.1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ht="15.75" x14ac:dyDescent="0.25">
      <c r="A11" s="19">
        <f t="shared" si="2"/>
        <v>9</v>
      </c>
      <c r="B11" s="11" t="str">
        <f>Т1Зб!B11</f>
        <v>Bona Кобрин</v>
      </c>
      <c r="C11" s="11" t="str">
        <f>Т1Зб!C11</f>
        <v xml:space="preserve">Барташук Александр </v>
      </c>
      <c r="D11" s="24">
        <f>D42</f>
        <v>425.21</v>
      </c>
      <c r="E11" s="17">
        <f>E42</f>
        <v>10</v>
      </c>
      <c r="F11" s="20">
        <v>12.5</v>
      </c>
      <c r="G11" s="20">
        <v>16.399999999999999</v>
      </c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5.75" x14ac:dyDescent="0.25">
      <c r="A12" s="19">
        <f t="shared" si="2"/>
        <v>10</v>
      </c>
      <c r="B12" s="11" t="str">
        <f>Т1Зб!B12</f>
        <v>Трудовые резервы</v>
      </c>
      <c r="C12" s="11" t="str">
        <f>Т1Зб!C12</f>
        <v xml:space="preserve">Баранок Артём </v>
      </c>
      <c r="D12" s="24">
        <f>D43</f>
        <v>0</v>
      </c>
      <c r="E12" s="17">
        <f>E43</f>
        <v>29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5.75" x14ac:dyDescent="0.25">
      <c r="A13" s="19">
        <f t="shared" si="2"/>
        <v>11</v>
      </c>
      <c r="B13" s="11" t="str">
        <f>Т1Зб!B13</f>
        <v>Perch Legends</v>
      </c>
      <c r="C13" s="11" t="str">
        <f>Т1Зб!C13</f>
        <v xml:space="preserve">Каменец  Алексей </v>
      </c>
      <c r="D13" s="24">
        <f>D44</f>
        <v>97.022499999999994</v>
      </c>
      <c r="E13" s="17">
        <f>E44</f>
        <v>20</v>
      </c>
      <c r="F13" s="20"/>
      <c r="G13" s="20"/>
      <c r="H13" s="20"/>
      <c r="I13" s="20"/>
      <c r="J13" s="20"/>
      <c r="K13" s="20">
        <v>19.7</v>
      </c>
      <c r="L13" s="20"/>
      <c r="M13" s="20"/>
      <c r="N13" s="20"/>
      <c r="O13" s="20"/>
      <c r="P13" s="20"/>
    </row>
    <row r="14" spans="1:16" ht="15.75" x14ac:dyDescent="0.25">
      <c r="A14" s="19">
        <f t="shared" si="2"/>
        <v>12</v>
      </c>
      <c r="B14" s="11" t="str">
        <f>Т1Зб!B14</f>
        <v>Bait Breath Team</v>
      </c>
      <c r="C14" s="11" t="str">
        <f>Т1Зб!C14</f>
        <v xml:space="preserve">Бахур Александр </v>
      </c>
      <c r="D14" s="24">
        <f>D45</f>
        <v>282.24</v>
      </c>
      <c r="E14" s="17">
        <f>E45</f>
        <v>13</v>
      </c>
      <c r="F14" s="20">
        <v>16.8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ht="15.75" x14ac:dyDescent="0.25">
      <c r="A15" s="19">
        <f t="shared" si="2"/>
        <v>13</v>
      </c>
      <c r="B15" s="11" t="str">
        <f>Т1Зб!B15</f>
        <v>FishUp Team</v>
      </c>
      <c r="C15" s="11" t="str">
        <f>Т1Зб!C15</f>
        <v xml:space="preserve">Крук Денис </v>
      </c>
      <c r="D15" s="24">
        <f>D46</f>
        <v>0</v>
      </c>
      <c r="E15" s="17">
        <f>E46</f>
        <v>29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ht="15.75" x14ac:dyDescent="0.25">
      <c r="A16" s="19">
        <f t="shared" si="2"/>
        <v>14</v>
      </c>
      <c r="B16" s="11" t="str">
        <f>Т1Зб!B16</f>
        <v>Amateurs</v>
      </c>
      <c r="C16" s="11" t="str">
        <f>Т1Зб!C16</f>
        <v xml:space="preserve">Куликовский Виталий </v>
      </c>
      <c r="D16" s="24">
        <f>D47</f>
        <v>0</v>
      </c>
      <c r="E16" s="17">
        <f>E47</f>
        <v>29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ht="15.75" x14ac:dyDescent="0.25">
      <c r="A17" s="19">
        <f t="shared" si="2"/>
        <v>15</v>
      </c>
      <c r="B17" s="11" t="str">
        <f>Т1Зб!B17</f>
        <v>RockFish</v>
      </c>
      <c r="C17" s="11" t="str">
        <f>Т1Зб!C17</f>
        <v xml:space="preserve">Лазарчик Евгений </v>
      </c>
      <c r="D17" s="24">
        <f>D48</f>
        <v>0</v>
      </c>
      <c r="E17" s="17">
        <f>E48</f>
        <v>29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15.75" x14ac:dyDescent="0.25">
      <c r="A18" s="19">
        <f t="shared" si="2"/>
        <v>16</v>
      </c>
      <c r="B18" s="11" t="str">
        <f>Т1Зб!B18</f>
        <v>Против Течения</v>
      </c>
      <c r="C18" s="11" t="str">
        <f>Т1Зб!C18</f>
        <v xml:space="preserve">Ананич Геннадий </v>
      </c>
      <c r="D18" s="24">
        <f>D49</f>
        <v>648.04</v>
      </c>
      <c r="E18" s="17">
        <f t="shared" ref="E18:E19" si="3">E49</f>
        <v>6</v>
      </c>
      <c r="F18" s="20">
        <v>16</v>
      </c>
      <c r="G18" s="20">
        <v>19.8</v>
      </c>
      <c r="H18" s="20"/>
      <c r="I18" s="20"/>
      <c r="J18" s="20"/>
      <c r="K18" s="20"/>
      <c r="L18" s="20"/>
      <c r="M18" s="20"/>
      <c r="N18" s="20"/>
      <c r="O18" s="20"/>
      <c r="P18" s="20"/>
    </row>
    <row r="19" spans="1:16" ht="15.75" x14ac:dyDescent="0.25">
      <c r="A19" s="19">
        <f t="shared" si="2"/>
        <v>17</v>
      </c>
      <c r="B19" s="11" t="str">
        <f>Т1Зб!B19</f>
        <v>ASpinnTeam</v>
      </c>
      <c r="C19" s="11" t="str">
        <f>Т1Зб!C19</f>
        <v>Вашкевич Александр</v>
      </c>
      <c r="D19" s="24">
        <f>D50</f>
        <v>240.25</v>
      </c>
      <c r="E19" s="17">
        <f t="shared" si="3"/>
        <v>16</v>
      </c>
      <c r="F19" s="20">
        <v>15.5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ht="15.75" x14ac:dyDescent="0.25">
      <c r="A20" s="19">
        <f t="shared" si="2"/>
        <v>18</v>
      </c>
      <c r="B20" s="11" t="str">
        <f>Т1Зб!B20</f>
        <v>Fanatic Belarus</v>
      </c>
      <c r="C20" s="11" t="str">
        <f>Т1Зб!C20</f>
        <v xml:space="preserve">Шевчук Дмитрий </v>
      </c>
      <c r="D20" s="24">
        <f>D51</f>
        <v>2756.25</v>
      </c>
      <c r="E20" s="17">
        <f>E51</f>
        <v>2</v>
      </c>
      <c r="F20" s="20"/>
      <c r="G20" s="20"/>
      <c r="H20" s="20"/>
      <c r="I20" s="20"/>
      <c r="J20" s="20"/>
      <c r="K20" s="20">
        <v>52.5</v>
      </c>
      <c r="L20" s="20"/>
      <c r="M20" s="20"/>
      <c r="N20" s="20"/>
      <c r="O20" s="20"/>
      <c r="P20" s="20"/>
    </row>
    <row r="21" spans="1:16" ht="15.75" x14ac:dyDescent="0.25">
      <c r="A21" s="19">
        <f t="shared" si="2"/>
        <v>19</v>
      </c>
      <c r="B21" s="11" t="str">
        <f>Т1Зб!B21</f>
        <v>SB-FISHING</v>
      </c>
      <c r="C21" s="11" t="str">
        <f>Т1Зб!C21</f>
        <v xml:space="preserve">Сапроненков Евгений </v>
      </c>
      <c r="D21" s="24">
        <f>D52</f>
        <v>453.69000000000005</v>
      </c>
      <c r="E21" s="17">
        <f>E52</f>
        <v>9</v>
      </c>
      <c r="F21" s="20">
        <v>21.3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ht="15.75" x14ac:dyDescent="0.25">
      <c r="A22" s="19">
        <f t="shared" si="2"/>
        <v>20</v>
      </c>
      <c r="B22" s="11" t="str">
        <f>Т1Зб!B22</f>
        <v>Фарватер</v>
      </c>
      <c r="C22" s="11" t="str">
        <f>Т1Зб!C22</f>
        <v xml:space="preserve">Попельский Максим </v>
      </c>
      <c r="D22" s="24">
        <f>D53</f>
        <v>256</v>
      </c>
      <c r="E22" s="17">
        <f>E53</f>
        <v>15</v>
      </c>
      <c r="F22" s="20">
        <v>16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ht="15.75" x14ac:dyDescent="0.25">
      <c r="A23" s="19">
        <f t="shared" si="2"/>
        <v>21</v>
      </c>
      <c r="B23" s="11" t="str">
        <f>Т1Зб!B23</f>
        <v>Old Roads Fishing</v>
      </c>
      <c r="C23" s="11" t="str">
        <f>Т1Зб!C23</f>
        <v xml:space="preserve">Синовец Роман </v>
      </c>
      <c r="D23" s="24">
        <f>D54</f>
        <v>3666.7749999999996</v>
      </c>
      <c r="E23" s="17">
        <f>E54</f>
        <v>1</v>
      </c>
      <c r="F23" s="20"/>
      <c r="G23" s="20"/>
      <c r="H23" s="20"/>
      <c r="I23" s="20"/>
      <c r="J23" s="20"/>
      <c r="K23" s="20">
        <v>52</v>
      </c>
      <c r="L23" s="20">
        <v>30.5</v>
      </c>
      <c r="M23" s="20">
        <v>31.1</v>
      </c>
      <c r="N23" s="20">
        <v>44.2</v>
      </c>
      <c r="O23" s="20"/>
      <c r="P23" s="20"/>
    </row>
    <row r="24" spans="1:16" ht="15.75" x14ac:dyDescent="0.25">
      <c r="A24" s="19">
        <f t="shared" si="2"/>
        <v>22</v>
      </c>
      <c r="B24" s="11" t="str">
        <f>Т1Зб!B24</f>
        <v>Dream Team</v>
      </c>
      <c r="C24" s="11" t="str">
        <f>Т1Зб!C24</f>
        <v xml:space="preserve">Золотухин Александр </v>
      </c>
      <c r="D24" s="24">
        <f>D55</f>
        <v>395.52249999999998</v>
      </c>
      <c r="E24" s="17">
        <f>E55</f>
        <v>11</v>
      </c>
      <c r="F24" s="20">
        <v>16.399999999999999</v>
      </c>
      <c r="G24" s="20"/>
      <c r="H24" s="20"/>
      <c r="I24" s="20"/>
      <c r="J24" s="20"/>
      <c r="K24" s="20"/>
      <c r="L24" s="20"/>
      <c r="M24" s="20"/>
      <c r="N24" s="20"/>
      <c r="O24" s="20">
        <v>22.5</v>
      </c>
      <c r="P24" s="20"/>
    </row>
    <row r="25" spans="1:16" ht="15.75" x14ac:dyDescent="0.25">
      <c r="A25" s="19">
        <f t="shared" si="2"/>
        <v>23</v>
      </c>
      <c r="B25" s="11" t="str">
        <f>Т1Зб!B25</f>
        <v>UL Hooligans</v>
      </c>
      <c r="C25" s="11" t="str">
        <f>Т1Зб!C25</f>
        <v>Дешкевич Виталий</v>
      </c>
      <c r="D25" s="24">
        <f>D56</f>
        <v>278.89</v>
      </c>
      <c r="E25" s="17">
        <f>E56</f>
        <v>14</v>
      </c>
      <c r="F25" s="20">
        <v>16.7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ht="15.75" x14ac:dyDescent="0.25">
      <c r="A26" s="19">
        <f t="shared" si="2"/>
        <v>24</v>
      </c>
      <c r="B26" s="11" t="str">
        <f>Т1Зб!B26</f>
        <v>Black River Team</v>
      </c>
      <c r="C26" s="11" t="str">
        <f>Т1Зб!C26</f>
        <v>Рабушко Василий</v>
      </c>
      <c r="D26" s="24">
        <f>D57</f>
        <v>0</v>
      </c>
      <c r="E26" s="17">
        <f>E57</f>
        <v>29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ht="15.75" x14ac:dyDescent="0.25">
      <c r="A27" s="19">
        <f t="shared" si="2"/>
        <v>25</v>
      </c>
      <c r="B27" s="11" t="str">
        <f>Т1Зб!B27</f>
        <v>Legion</v>
      </c>
      <c r="C27" s="11" t="str">
        <f>Т1Зб!C27</f>
        <v xml:space="preserve">Бойко Сергей </v>
      </c>
      <c r="D27" s="24">
        <f>D58</f>
        <v>839.59249999999997</v>
      </c>
      <c r="E27" s="17">
        <f>E58</f>
        <v>5</v>
      </c>
      <c r="F27" s="20">
        <v>14.7</v>
      </c>
      <c r="G27" s="20">
        <v>16.2</v>
      </c>
      <c r="H27" s="20">
        <v>16</v>
      </c>
      <c r="I27" s="20"/>
      <c r="J27" s="20"/>
      <c r="K27" s="20">
        <v>20.5</v>
      </c>
      <c r="L27" s="20"/>
      <c r="M27" s="20"/>
      <c r="N27" s="20"/>
      <c r="O27" s="20"/>
      <c r="P27" s="20"/>
    </row>
    <row r="28" spans="1:16" ht="15.75" x14ac:dyDescent="0.25">
      <c r="A28" s="19">
        <f t="shared" si="2"/>
        <v>26</v>
      </c>
      <c r="B28" s="11" t="str">
        <f>Т1Зб!B28</f>
        <v>nanobass</v>
      </c>
      <c r="C28" s="11" t="str">
        <f>Т1Зб!C28</f>
        <v xml:space="preserve">Мартынчук Михаил </v>
      </c>
      <c r="D28" s="24">
        <f>D59</f>
        <v>234.09000000000003</v>
      </c>
      <c r="E28" s="17">
        <f>E59</f>
        <v>17</v>
      </c>
      <c r="F28" s="20">
        <v>15.3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ht="15.75" x14ac:dyDescent="0.25">
      <c r="A29" s="19">
        <f t="shared" si="2"/>
        <v>27</v>
      </c>
      <c r="B29" s="11" t="str">
        <f>Т1Зб!B29</f>
        <v>XULi-Uli</v>
      </c>
      <c r="C29" s="11" t="str">
        <f>Т1Зб!C29</f>
        <v xml:space="preserve">Дубровский Вадим </v>
      </c>
      <c r="D29" s="24">
        <f>D60</f>
        <v>0</v>
      </c>
      <c r="E29" s="17">
        <f>E60</f>
        <v>29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ht="15.75" x14ac:dyDescent="0.25">
      <c r="A30" s="19">
        <f t="shared" si="2"/>
        <v>28</v>
      </c>
      <c r="B30" s="11" t="str">
        <f>Т1Зб!B30</f>
        <v>Кооператив Хищник</v>
      </c>
      <c r="C30" s="11" t="str">
        <f>Т1Зб!C30</f>
        <v xml:space="preserve">Сницкий Владимир </v>
      </c>
      <c r="D30" s="24">
        <f>D61</f>
        <v>196</v>
      </c>
      <c r="E30" s="17">
        <f>E61</f>
        <v>18</v>
      </c>
      <c r="F30" s="20"/>
      <c r="G30" s="20"/>
      <c r="H30" s="20"/>
      <c r="I30" s="20"/>
      <c r="J30" s="20"/>
      <c r="K30" s="20"/>
      <c r="L30" s="20"/>
      <c r="M30" s="20"/>
      <c r="N30" s="20"/>
      <c r="O30" s="20">
        <v>28</v>
      </c>
      <c r="P30" s="20"/>
    </row>
    <row r="31" spans="1:16" ht="16.5" thickBot="1" x14ac:dyDescent="0.3">
      <c r="C31" s="72" t="s">
        <v>61</v>
      </c>
      <c r="D31" s="72"/>
      <c r="E31" s="73"/>
      <c r="F31" s="23">
        <f>AVERAGE(F3:J30)</f>
        <v>16.053571428571427</v>
      </c>
      <c r="K31" s="23">
        <f>AVERAGE(K3:N30)</f>
        <v>35.785714285714285</v>
      </c>
      <c r="O31" s="23">
        <f>AVERAGE(O3:P30)</f>
        <v>25.25</v>
      </c>
    </row>
    <row r="32" spans="1:16" ht="16.5" hidden="1" customHeight="1" outlineLevel="1" x14ac:dyDescent="0.25">
      <c r="A32" s="62" t="s">
        <v>26</v>
      </c>
      <c r="B32" s="66" t="s">
        <v>1</v>
      </c>
      <c r="C32" s="66" t="s">
        <v>0</v>
      </c>
      <c r="D32" s="68" t="s">
        <v>60</v>
      </c>
      <c r="E32" s="70" t="s">
        <v>3</v>
      </c>
      <c r="F32" s="58" t="s">
        <v>2</v>
      </c>
      <c r="G32" s="59"/>
      <c r="H32" s="59"/>
      <c r="I32" s="59"/>
      <c r="J32" s="59"/>
      <c r="K32" s="59"/>
      <c r="L32" s="59"/>
      <c r="M32" s="59"/>
      <c r="N32" s="59"/>
      <c r="O32" s="59"/>
      <c r="P32" s="59"/>
    </row>
    <row r="33" spans="1:16" ht="15.75" hidden="1" customHeight="1" outlineLevel="1" thickBot="1" x14ac:dyDescent="0.3">
      <c r="A33" s="63"/>
      <c r="B33" s="67"/>
      <c r="C33" s="67"/>
      <c r="D33" s="69"/>
      <c r="E33" s="71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</row>
    <row r="34" spans="1:16" ht="15.75" hidden="1" outlineLevel="1" x14ac:dyDescent="0.25">
      <c r="A34" s="18">
        <v>1</v>
      </c>
      <c r="B34" s="28" t="str">
        <f>B3</f>
        <v>Alutech Team</v>
      </c>
      <c r="C34" s="29" t="str">
        <f>C3</f>
        <v xml:space="preserve">Купрейчик Сергей </v>
      </c>
      <c r="D34" s="21">
        <f>SUM(F34:P34)</f>
        <v>360.09</v>
      </c>
      <c r="E34" s="3">
        <f>IF(D34&gt;0,RANK(D34,$D$34:$D$61),реглист!$C$62+1)</f>
        <v>12</v>
      </c>
      <c r="F34" s="21">
        <f>POWER(F3,2)</f>
        <v>216.08999999999997</v>
      </c>
      <c r="G34" s="21">
        <f>POWER(G3,2)</f>
        <v>144</v>
      </c>
      <c r="H34" s="21">
        <f>POWER(H3,2)</f>
        <v>0</v>
      </c>
      <c r="I34" s="21">
        <f>POWER(I3,2)</f>
        <v>0</v>
      </c>
      <c r="J34" s="21">
        <f>POWER(J3,2)</f>
        <v>0</v>
      </c>
      <c r="K34" s="21">
        <f>IF(K3&gt;=45,POWER(K3,2),POWER(K3/2,2))</f>
        <v>0</v>
      </c>
      <c r="L34" s="21">
        <f>IF(L3&gt;=45,POWER(L3,2),POWER(L3/2,2))</f>
        <v>0</v>
      </c>
      <c r="M34" s="21">
        <f>IF(M3&gt;=45,POWER(M3,2),POWER(M3/2,2))</f>
        <v>0</v>
      </c>
      <c r="N34" s="21">
        <f>IF(N3&gt;=45,POWER(N3,2),POWER(N3/2,2))</f>
        <v>0</v>
      </c>
      <c r="O34" s="21">
        <f>IF(O3&gt;=40,POWER(O3,2),POWER(O3/2,2))</f>
        <v>0</v>
      </c>
      <c r="P34" s="21">
        <f>IF(P3&gt;=40,POWER(P3,2),POWER(P3/2,2))</f>
        <v>0</v>
      </c>
    </row>
    <row r="35" spans="1:16" ht="15.75" hidden="1" outlineLevel="1" x14ac:dyDescent="0.25">
      <c r="A35" s="19">
        <f>A34+1</f>
        <v>2</v>
      </c>
      <c r="B35" s="28" t="str">
        <f>B4</f>
        <v>Pike Death TEAM</v>
      </c>
      <c r="C35" s="29" t="str">
        <f>C4</f>
        <v>Круглянин Сергей</v>
      </c>
      <c r="D35" s="21">
        <f>SUM(F35:P35)</f>
        <v>522.33999999999992</v>
      </c>
      <c r="E35" s="3">
        <f>IF(D35&gt;0,RANK(D35,$D$34:$D$61),реглист!$C$62+1)</f>
        <v>7</v>
      </c>
      <c r="F35" s="20">
        <f>POWER(F4,2)</f>
        <v>306.25</v>
      </c>
      <c r="G35" s="20">
        <f>POWER(G4,2)</f>
        <v>216.08999999999997</v>
      </c>
      <c r="H35" s="20">
        <f>POWER(H4,2)</f>
        <v>0</v>
      </c>
      <c r="I35" s="20">
        <f>POWER(I4,2)</f>
        <v>0</v>
      </c>
      <c r="J35" s="21">
        <f>POWER(J4,2)</f>
        <v>0</v>
      </c>
      <c r="K35" s="21">
        <f>IF(K4&gt;=45,POWER(K4,2),POWER(K4/2,2))</f>
        <v>0</v>
      </c>
      <c r="L35" s="21">
        <f>IF(L4&gt;=45,POWER(L4,2),POWER(L4/2,2))</f>
        <v>0</v>
      </c>
      <c r="M35" s="21">
        <f>IF(M4&gt;=45,POWER(M4,2),POWER(M4/2,2))</f>
        <v>0</v>
      </c>
      <c r="N35" s="21">
        <f>IF(N4&gt;=45,POWER(N4,2),POWER(N4/2,2))</f>
        <v>0</v>
      </c>
      <c r="O35" s="21">
        <f>IF(O4&gt;=40,POWER(O4,2),POWER(O4/2,2))</f>
        <v>0</v>
      </c>
      <c r="P35" s="21">
        <f>IF(P4&gt;=40,POWER(P4,2),POWER(P4/2,2))</f>
        <v>0</v>
      </c>
    </row>
    <row r="36" spans="1:16" ht="15.75" hidden="1" outlineLevel="1" x14ac:dyDescent="0.25">
      <c r="A36" s="19">
        <f t="shared" ref="A36:A61" si="4">A35+1</f>
        <v>3</v>
      </c>
      <c r="B36" s="28" t="str">
        <f>B5</f>
        <v>Peacock Bass</v>
      </c>
      <c r="C36" s="29" t="str">
        <f>C5</f>
        <v xml:space="preserve">Вычиков Павел </v>
      </c>
      <c r="D36" s="21">
        <f>SUM(F36:P36)</f>
        <v>490.25</v>
      </c>
      <c r="E36" s="3">
        <f>IF(D36&gt;0,RANK(D36,$D$34:$D$61),реглист!$C$62+1)</f>
        <v>8</v>
      </c>
      <c r="F36" s="20">
        <f>POWER(F5,2)</f>
        <v>231.04</v>
      </c>
      <c r="G36" s="20">
        <f>POWER(G5,2)</f>
        <v>259.21000000000004</v>
      </c>
      <c r="H36" s="20">
        <f>POWER(H5,2)</f>
        <v>0</v>
      </c>
      <c r="I36" s="20">
        <f>POWER(I5,2)</f>
        <v>0</v>
      </c>
      <c r="J36" s="21">
        <f>POWER(J5,2)</f>
        <v>0</v>
      </c>
      <c r="K36" s="21">
        <f>IF(K5&gt;=45,POWER(K5,2),POWER(K5/2,2))</f>
        <v>0</v>
      </c>
      <c r="L36" s="21">
        <f>IF(L5&gt;=45,POWER(L5,2),POWER(L5/2,2))</f>
        <v>0</v>
      </c>
      <c r="M36" s="21">
        <f>IF(M5&gt;=45,POWER(M5,2),POWER(M5/2,2))</f>
        <v>0</v>
      </c>
      <c r="N36" s="21">
        <f>IF(N5&gt;=45,POWER(N5,2),POWER(N5/2,2))</f>
        <v>0</v>
      </c>
      <c r="O36" s="21">
        <f>IF(O5&gt;=40,POWER(O5,2),POWER(O5/2,2))</f>
        <v>0</v>
      </c>
      <c r="P36" s="21">
        <f>IF(P5&gt;=40,POWER(P5,2),POWER(P5/2,2))</f>
        <v>0</v>
      </c>
    </row>
    <row r="37" spans="1:16" ht="15.75" hidden="1" outlineLevel="1" x14ac:dyDescent="0.25">
      <c r="A37" s="19">
        <f t="shared" si="4"/>
        <v>4</v>
      </c>
      <c r="B37" s="28" t="str">
        <f>B6</f>
        <v>Bass Hunters</v>
      </c>
      <c r="C37" s="29" t="str">
        <f>C6</f>
        <v xml:space="preserve">Кириевский Андрей </v>
      </c>
      <c r="D37" s="21">
        <f>SUM(F37:P37)</f>
        <v>921.04</v>
      </c>
      <c r="E37" s="3">
        <f>IF(D37&gt;0,RANK(D37,$D$34:$D$61),реглист!$C$62+1)</f>
        <v>4</v>
      </c>
      <c r="F37" s="20">
        <f>POWER(F6,2)</f>
        <v>392.04</v>
      </c>
      <c r="G37" s="20">
        <f>POWER(G6,2)</f>
        <v>529</v>
      </c>
      <c r="H37" s="20">
        <f>POWER(H6,2)</f>
        <v>0</v>
      </c>
      <c r="I37" s="20">
        <f>POWER(I6,2)</f>
        <v>0</v>
      </c>
      <c r="J37" s="21">
        <f>POWER(J6,2)</f>
        <v>0</v>
      </c>
      <c r="K37" s="21">
        <f>IF(K6&gt;=45,POWER(K6,2),POWER(K6/2,2))</f>
        <v>0</v>
      </c>
      <c r="L37" s="21">
        <f>IF(L6&gt;=45,POWER(L6,2),POWER(L6/2,2))</f>
        <v>0</v>
      </c>
      <c r="M37" s="21">
        <f>IF(M6&gt;=45,POWER(M6,2),POWER(M6/2,2))</f>
        <v>0</v>
      </c>
      <c r="N37" s="21">
        <f>IF(N6&gt;=45,POWER(N6,2),POWER(N6/2,2))</f>
        <v>0</v>
      </c>
      <c r="O37" s="21">
        <f>IF(O6&gt;=40,POWER(O6,2),POWER(O6/2,2))</f>
        <v>0</v>
      </c>
      <c r="P37" s="21">
        <f>IF(P6&gt;=40,POWER(P6,2),POWER(P6/2,2))</f>
        <v>0</v>
      </c>
    </row>
    <row r="38" spans="1:16" ht="15.75" hidden="1" outlineLevel="1" x14ac:dyDescent="0.25">
      <c r="A38" s="19">
        <f t="shared" si="4"/>
        <v>5</v>
      </c>
      <c r="B38" s="28" t="str">
        <f>B7</f>
        <v>Poseidon</v>
      </c>
      <c r="C38" s="29" t="str">
        <f>C7</f>
        <v xml:space="preserve">Строк Павел </v>
      </c>
      <c r="D38" s="21">
        <f>SUM(F38:P38)</f>
        <v>0</v>
      </c>
      <c r="E38" s="3">
        <f>IF(D38&gt;0,RANK(D38,$D$34:$D$61),реглист!$C$62+1)</f>
        <v>29</v>
      </c>
      <c r="F38" s="20">
        <f>POWER(F7,2)</f>
        <v>0</v>
      </c>
      <c r="G38" s="20">
        <f>POWER(G7,2)</f>
        <v>0</v>
      </c>
      <c r="H38" s="20">
        <f>POWER(H7,2)</f>
        <v>0</v>
      </c>
      <c r="I38" s="20">
        <f>POWER(I7,2)</f>
        <v>0</v>
      </c>
      <c r="J38" s="21">
        <f>POWER(J7,2)</f>
        <v>0</v>
      </c>
      <c r="K38" s="21">
        <f>IF(K7&gt;=45,POWER(K7,2),POWER(K7/2,2))</f>
        <v>0</v>
      </c>
      <c r="L38" s="21">
        <f>IF(L7&gt;=45,POWER(L7,2),POWER(L7/2,2))</f>
        <v>0</v>
      </c>
      <c r="M38" s="21">
        <f>IF(M7&gt;=45,POWER(M7,2),POWER(M7/2,2))</f>
        <v>0</v>
      </c>
      <c r="N38" s="21">
        <f>IF(N7&gt;=45,POWER(N7,2),POWER(N7/2,2))</f>
        <v>0</v>
      </c>
      <c r="O38" s="21">
        <f>IF(O7&gt;=40,POWER(O7,2),POWER(O7/2,2))</f>
        <v>0</v>
      </c>
      <c r="P38" s="21">
        <f>IF(P7&gt;=40,POWER(P7,2),POWER(P7/2,2))</f>
        <v>0</v>
      </c>
    </row>
    <row r="39" spans="1:16" ht="15.75" hidden="1" outlineLevel="1" x14ac:dyDescent="0.25">
      <c r="A39" s="19">
        <f t="shared" si="4"/>
        <v>6</v>
      </c>
      <c r="B39" s="28" t="str">
        <f>B8</f>
        <v>FISHINGSTOCK BELARUS</v>
      </c>
      <c r="C39" s="29" t="str">
        <f>C8</f>
        <v>Бобриков Алексей</v>
      </c>
      <c r="D39" s="21">
        <f>SUM(F39:P39)</f>
        <v>0</v>
      </c>
      <c r="E39" s="3">
        <f>IF(D39&gt;0,RANK(D39,$D$34:$D$61),реглист!$C$62+1)</f>
        <v>29</v>
      </c>
      <c r="F39" s="20">
        <f>POWER(F8,2)</f>
        <v>0</v>
      </c>
      <c r="G39" s="20">
        <f>POWER(G8,2)</f>
        <v>0</v>
      </c>
      <c r="H39" s="20">
        <f>POWER(H8,2)</f>
        <v>0</v>
      </c>
      <c r="I39" s="20">
        <f>POWER(I8,2)</f>
        <v>0</v>
      </c>
      <c r="J39" s="21">
        <f>POWER(J8,2)</f>
        <v>0</v>
      </c>
      <c r="K39" s="21">
        <f>IF(K8&gt;=45,POWER(K8,2),POWER(K8/2,2))</f>
        <v>0</v>
      </c>
      <c r="L39" s="21">
        <f>IF(L8&gt;=45,POWER(L8,2),POWER(L8/2,2))</f>
        <v>0</v>
      </c>
      <c r="M39" s="21">
        <f>IF(M8&gt;=45,POWER(M8,2),POWER(M8/2,2))</f>
        <v>0</v>
      </c>
      <c r="N39" s="21">
        <f>IF(N8&gt;=45,POWER(N8,2),POWER(N8/2,2))</f>
        <v>0</v>
      </c>
      <c r="O39" s="21">
        <f>IF(O8&gt;=40,POWER(O8,2),POWER(O8/2,2))</f>
        <v>0</v>
      </c>
      <c r="P39" s="21">
        <f>IF(P8&gt;=40,POWER(P8,2),POWER(P8/2,2))</f>
        <v>0</v>
      </c>
    </row>
    <row r="40" spans="1:16" ht="15.75" hidden="1" outlineLevel="1" x14ac:dyDescent="0.25">
      <c r="A40" s="19">
        <f t="shared" si="4"/>
        <v>7</v>
      </c>
      <c r="B40" s="28" t="str">
        <f>B9</f>
        <v>West Fishing</v>
      </c>
      <c r="C40" s="29" t="str">
        <f>C9</f>
        <v xml:space="preserve">Золотарь Андрей </v>
      </c>
      <c r="D40" s="21">
        <f>SUM(F40:P40)</f>
        <v>1162.92</v>
      </c>
      <c r="E40" s="3">
        <f>IF(D40&gt;0,RANK(D40,$D$34:$D$61),реглист!$C$62+1)</f>
        <v>3</v>
      </c>
      <c r="F40" s="20">
        <f>POWER(F9,2)</f>
        <v>222.01000000000002</v>
      </c>
      <c r="G40" s="20">
        <f>POWER(G9,2)</f>
        <v>313.28999999999996</v>
      </c>
      <c r="H40" s="20">
        <f>POWER(H9,2)</f>
        <v>156.25</v>
      </c>
      <c r="I40" s="20">
        <f>POWER(I9,2)</f>
        <v>243.35999999999999</v>
      </c>
      <c r="J40" s="21">
        <f>POWER(J9,2)</f>
        <v>228.01</v>
      </c>
      <c r="K40" s="21">
        <f>IF(K9&gt;=45,POWER(K9,2),POWER(K9/2,2))</f>
        <v>0</v>
      </c>
      <c r="L40" s="21">
        <f>IF(L9&gt;=45,POWER(L9,2),POWER(L9/2,2))</f>
        <v>0</v>
      </c>
      <c r="M40" s="21">
        <f>IF(M9&gt;=45,POWER(M9,2),POWER(M9/2,2))</f>
        <v>0</v>
      </c>
      <c r="N40" s="21">
        <f>IF(N9&gt;=45,POWER(N9,2),POWER(N9/2,2))</f>
        <v>0</v>
      </c>
      <c r="O40" s="21">
        <f>IF(O9&gt;=40,POWER(O9,2),POWER(O9/2,2))</f>
        <v>0</v>
      </c>
      <c r="P40" s="21">
        <f>IF(P9&gt;=40,POWER(P9,2),POWER(P9/2,2))</f>
        <v>0</v>
      </c>
    </row>
    <row r="41" spans="1:16" ht="15.75" hidden="1" outlineLevel="1" x14ac:dyDescent="0.25">
      <c r="A41" s="19">
        <f t="shared" si="4"/>
        <v>8</v>
      </c>
      <c r="B41" s="28" t="str">
        <f>B10</f>
        <v>Gefest</v>
      </c>
      <c r="C41" s="29" t="str">
        <f>C10</f>
        <v xml:space="preserve">Радчук Юрий </v>
      </c>
      <c r="D41" s="21">
        <f>SUM(F41:P41)</f>
        <v>123.21</v>
      </c>
      <c r="E41" s="3">
        <f>IF(D41&gt;0,RANK(D41,$D$34:$D$61),реглист!$C$62+1)</f>
        <v>19</v>
      </c>
      <c r="F41" s="20">
        <f>POWER(F10,2)</f>
        <v>123.21</v>
      </c>
      <c r="G41" s="20">
        <f>POWER(G10,2)</f>
        <v>0</v>
      </c>
      <c r="H41" s="20">
        <f>POWER(H10,2)</f>
        <v>0</v>
      </c>
      <c r="I41" s="20">
        <f>POWER(I10,2)</f>
        <v>0</v>
      </c>
      <c r="J41" s="21">
        <f>POWER(J10,2)</f>
        <v>0</v>
      </c>
      <c r="K41" s="21">
        <f>IF(K10&gt;=45,POWER(K10,2),POWER(K10/2,2))</f>
        <v>0</v>
      </c>
      <c r="L41" s="21">
        <f>IF(L10&gt;=45,POWER(L10,2),POWER(L10/2,2))</f>
        <v>0</v>
      </c>
      <c r="M41" s="21">
        <f>IF(M10&gt;=45,POWER(M10,2),POWER(M10/2,2))</f>
        <v>0</v>
      </c>
      <c r="N41" s="21">
        <f>IF(N10&gt;=45,POWER(N10,2),POWER(N10/2,2))</f>
        <v>0</v>
      </c>
      <c r="O41" s="21">
        <f>IF(O10&gt;=40,POWER(O10,2),POWER(O10/2,2))</f>
        <v>0</v>
      </c>
      <c r="P41" s="21">
        <f>IF(P10&gt;=40,POWER(P10,2),POWER(P10/2,2))</f>
        <v>0</v>
      </c>
    </row>
    <row r="42" spans="1:16" ht="15.75" hidden="1" outlineLevel="1" x14ac:dyDescent="0.25">
      <c r="A42" s="19">
        <f t="shared" si="4"/>
        <v>9</v>
      </c>
      <c r="B42" s="28" t="str">
        <f>B11</f>
        <v>Bona Кобрин</v>
      </c>
      <c r="C42" s="29" t="str">
        <f>C11</f>
        <v xml:space="preserve">Барташук Александр </v>
      </c>
      <c r="D42" s="21">
        <f>SUM(F42:P42)</f>
        <v>425.21</v>
      </c>
      <c r="E42" s="3">
        <f>IF(D42&gt;0,RANK(D42,$D$34:$D$61),реглист!$C$62+1)</f>
        <v>10</v>
      </c>
      <c r="F42" s="20">
        <f>POWER(F11,2)</f>
        <v>156.25</v>
      </c>
      <c r="G42" s="20">
        <f>POWER(G11,2)</f>
        <v>268.95999999999998</v>
      </c>
      <c r="H42" s="20">
        <f>POWER(H11,2)</f>
        <v>0</v>
      </c>
      <c r="I42" s="20">
        <f>POWER(I11,2)</f>
        <v>0</v>
      </c>
      <c r="J42" s="21">
        <f>POWER(J11,2)</f>
        <v>0</v>
      </c>
      <c r="K42" s="21">
        <f>IF(K11&gt;=45,POWER(K11,2),POWER(K11/2,2))</f>
        <v>0</v>
      </c>
      <c r="L42" s="21">
        <f>IF(L11&gt;=45,POWER(L11,2),POWER(L11/2,2))</f>
        <v>0</v>
      </c>
      <c r="M42" s="21">
        <f>IF(M11&gt;=45,POWER(M11,2),POWER(M11/2,2))</f>
        <v>0</v>
      </c>
      <c r="N42" s="21">
        <f>IF(N11&gt;=45,POWER(N11,2),POWER(N11/2,2))</f>
        <v>0</v>
      </c>
      <c r="O42" s="21">
        <f>IF(O11&gt;=40,POWER(O11,2),POWER(O11/2,2))</f>
        <v>0</v>
      </c>
      <c r="P42" s="21">
        <f>IF(P11&gt;=40,POWER(P11,2),POWER(P11/2,2))</f>
        <v>0</v>
      </c>
    </row>
    <row r="43" spans="1:16" ht="15.75" hidden="1" outlineLevel="1" x14ac:dyDescent="0.25">
      <c r="A43" s="19">
        <f t="shared" si="4"/>
        <v>10</v>
      </c>
      <c r="B43" s="28" t="str">
        <f>B12</f>
        <v>Трудовые резервы</v>
      </c>
      <c r="C43" s="29" t="str">
        <f>C12</f>
        <v xml:space="preserve">Баранок Артём </v>
      </c>
      <c r="D43" s="21">
        <f>SUM(F43:P43)</f>
        <v>0</v>
      </c>
      <c r="E43" s="3">
        <f>IF(D43&gt;0,RANK(D43,$D$34:$D$61),реглист!$C$62+1)</f>
        <v>29</v>
      </c>
      <c r="F43" s="20">
        <f>POWER(F12,2)</f>
        <v>0</v>
      </c>
      <c r="G43" s="20">
        <f>POWER(G12,2)</f>
        <v>0</v>
      </c>
      <c r="H43" s="20">
        <f>POWER(H12,2)</f>
        <v>0</v>
      </c>
      <c r="I43" s="20">
        <f>POWER(I12,2)</f>
        <v>0</v>
      </c>
      <c r="J43" s="21">
        <f>POWER(J12,2)</f>
        <v>0</v>
      </c>
      <c r="K43" s="21">
        <f>IF(K12&gt;=45,POWER(K12,2),POWER(K12/2,2))</f>
        <v>0</v>
      </c>
      <c r="L43" s="21">
        <f>IF(L12&gt;=45,POWER(L12,2),POWER(L12/2,2))</f>
        <v>0</v>
      </c>
      <c r="M43" s="21">
        <f>IF(M12&gt;=45,POWER(M12,2),POWER(M12/2,2))</f>
        <v>0</v>
      </c>
      <c r="N43" s="21">
        <f>IF(N12&gt;=45,POWER(N12,2),POWER(N12/2,2))</f>
        <v>0</v>
      </c>
      <c r="O43" s="21">
        <f>IF(O12&gt;=40,POWER(O12,2),POWER(O12/2,2))</f>
        <v>0</v>
      </c>
      <c r="P43" s="21">
        <f>IF(P12&gt;=40,POWER(P12,2),POWER(P12/2,2))</f>
        <v>0</v>
      </c>
    </row>
    <row r="44" spans="1:16" ht="15.75" hidden="1" outlineLevel="1" x14ac:dyDescent="0.25">
      <c r="A44" s="19">
        <f t="shared" si="4"/>
        <v>11</v>
      </c>
      <c r="B44" s="28" t="str">
        <f>B13</f>
        <v>Perch Legends</v>
      </c>
      <c r="C44" s="29" t="str">
        <f>C13</f>
        <v xml:space="preserve">Каменец  Алексей </v>
      </c>
      <c r="D44" s="21">
        <f>SUM(F44:P44)</f>
        <v>97.022499999999994</v>
      </c>
      <c r="E44" s="3">
        <f>IF(D44&gt;0,RANK(D44,$D$34:$D$61),реглист!$C$62+1)</f>
        <v>20</v>
      </c>
      <c r="F44" s="20">
        <f>POWER(F13,2)</f>
        <v>0</v>
      </c>
      <c r="G44" s="20">
        <f>POWER(G13,2)</f>
        <v>0</v>
      </c>
      <c r="H44" s="20">
        <f>POWER(H13,2)</f>
        <v>0</v>
      </c>
      <c r="I44" s="20">
        <f>POWER(I13,2)</f>
        <v>0</v>
      </c>
      <c r="J44" s="21">
        <f>POWER(J13,2)</f>
        <v>0</v>
      </c>
      <c r="K44" s="21">
        <f>IF(K13&gt;=45,POWER(K13,2),POWER(K13/2,2))</f>
        <v>97.022499999999994</v>
      </c>
      <c r="L44" s="21">
        <f>IF(L13&gt;=45,POWER(L13,2),POWER(L13/2,2))</f>
        <v>0</v>
      </c>
      <c r="M44" s="21">
        <f>IF(M13&gt;=45,POWER(M13,2),POWER(M13/2,2))</f>
        <v>0</v>
      </c>
      <c r="N44" s="21">
        <f>IF(N13&gt;=45,POWER(N13,2),POWER(N13/2,2))</f>
        <v>0</v>
      </c>
      <c r="O44" s="21">
        <f>IF(O13&gt;=40,POWER(O13,2),POWER(O13/2,2))</f>
        <v>0</v>
      </c>
      <c r="P44" s="21">
        <f>IF(P13&gt;=40,POWER(P13,2),POWER(P13/2,2))</f>
        <v>0</v>
      </c>
    </row>
    <row r="45" spans="1:16" ht="15.75" hidden="1" outlineLevel="1" x14ac:dyDescent="0.25">
      <c r="A45" s="19">
        <f t="shared" si="4"/>
        <v>12</v>
      </c>
      <c r="B45" s="28" t="str">
        <f>B14</f>
        <v>Bait Breath Team</v>
      </c>
      <c r="C45" s="29" t="str">
        <f>C14</f>
        <v xml:space="preserve">Бахур Александр </v>
      </c>
      <c r="D45" s="21">
        <f>SUM(F45:P45)</f>
        <v>282.24</v>
      </c>
      <c r="E45" s="3">
        <f>IF(D45&gt;0,RANK(D45,$D$34:$D$61),реглист!$C$62+1)</f>
        <v>13</v>
      </c>
      <c r="F45" s="20">
        <f>POWER(F14,2)</f>
        <v>282.24</v>
      </c>
      <c r="G45" s="20">
        <f>POWER(G14,2)</f>
        <v>0</v>
      </c>
      <c r="H45" s="20">
        <f>POWER(H14,2)</f>
        <v>0</v>
      </c>
      <c r="I45" s="20">
        <f>POWER(I14,2)</f>
        <v>0</v>
      </c>
      <c r="J45" s="21">
        <f>POWER(J14,2)</f>
        <v>0</v>
      </c>
      <c r="K45" s="21">
        <f>IF(K14&gt;=45,POWER(K14,2),POWER(K14/2,2))</f>
        <v>0</v>
      </c>
      <c r="L45" s="21">
        <f>IF(L14&gt;=45,POWER(L14,2),POWER(L14/2,2))</f>
        <v>0</v>
      </c>
      <c r="M45" s="21">
        <f>IF(M14&gt;=45,POWER(M14,2),POWER(M14/2,2))</f>
        <v>0</v>
      </c>
      <c r="N45" s="21">
        <f>IF(N14&gt;=45,POWER(N14,2),POWER(N14/2,2))</f>
        <v>0</v>
      </c>
      <c r="O45" s="21">
        <f>IF(O14&gt;=40,POWER(O14,2),POWER(O14/2,2))</f>
        <v>0</v>
      </c>
      <c r="P45" s="21">
        <f>IF(P14&gt;=40,POWER(P14,2),POWER(P14/2,2))</f>
        <v>0</v>
      </c>
    </row>
    <row r="46" spans="1:16" ht="15.75" hidden="1" outlineLevel="1" x14ac:dyDescent="0.25">
      <c r="A46" s="19">
        <f t="shared" si="4"/>
        <v>13</v>
      </c>
      <c r="B46" s="28" t="str">
        <f>B15</f>
        <v>FishUp Team</v>
      </c>
      <c r="C46" s="29" t="str">
        <f>C15</f>
        <v xml:space="preserve">Крук Денис </v>
      </c>
      <c r="D46" s="21">
        <f>SUM(F46:P46)</f>
        <v>0</v>
      </c>
      <c r="E46" s="3">
        <f>IF(D46&gt;0,RANK(D46,$D$34:$D$61),реглист!$C$62+1)</f>
        <v>29</v>
      </c>
      <c r="F46" s="20">
        <f>POWER(F15,2)</f>
        <v>0</v>
      </c>
      <c r="G46" s="20">
        <f>POWER(G15,2)</f>
        <v>0</v>
      </c>
      <c r="H46" s="20">
        <f>POWER(H15,2)</f>
        <v>0</v>
      </c>
      <c r="I46" s="20">
        <f>POWER(I15,2)</f>
        <v>0</v>
      </c>
      <c r="J46" s="21">
        <f>POWER(J15,2)</f>
        <v>0</v>
      </c>
      <c r="K46" s="21">
        <f>IF(K15&gt;=45,POWER(K15,2),POWER(K15/2,2))</f>
        <v>0</v>
      </c>
      <c r="L46" s="21">
        <f>IF(L15&gt;=45,POWER(L15,2),POWER(L15/2,2))</f>
        <v>0</v>
      </c>
      <c r="M46" s="21">
        <f>IF(M15&gt;=45,POWER(M15,2),POWER(M15/2,2))</f>
        <v>0</v>
      </c>
      <c r="N46" s="21">
        <f>IF(N15&gt;=45,POWER(N15,2),POWER(N15/2,2))</f>
        <v>0</v>
      </c>
      <c r="O46" s="21">
        <f>IF(O15&gt;=40,POWER(O15,2),POWER(O15/2,2))</f>
        <v>0</v>
      </c>
      <c r="P46" s="21">
        <f>IF(P15&gt;=40,POWER(P15,2),POWER(P15/2,2))</f>
        <v>0</v>
      </c>
    </row>
    <row r="47" spans="1:16" ht="15.75" hidden="1" outlineLevel="1" x14ac:dyDescent="0.25">
      <c r="A47" s="19">
        <f t="shared" si="4"/>
        <v>14</v>
      </c>
      <c r="B47" s="28" t="str">
        <f>B16</f>
        <v>Amateurs</v>
      </c>
      <c r="C47" s="29" t="str">
        <f>C16</f>
        <v xml:space="preserve">Куликовский Виталий </v>
      </c>
      <c r="D47" s="21">
        <f>SUM(F47:P47)</f>
        <v>0</v>
      </c>
      <c r="E47" s="3">
        <f>IF(D47&gt;0,RANK(D47,$D$34:$D$61),реглист!$C$62+1)</f>
        <v>29</v>
      </c>
      <c r="F47" s="20">
        <f>POWER(F16,2)</f>
        <v>0</v>
      </c>
      <c r="G47" s="20">
        <f>POWER(G16,2)</f>
        <v>0</v>
      </c>
      <c r="H47" s="20">
        <f>POWER(H16,2)</f>
        <v>0</v>
      </c>
      <c r="I47" s="20">
        <f>POWER(I16,2)</f>
        <v>0</v>
      </c>
      <c r="J47" s="21">
        <f>POWER(J16,2)</f>
        <v>0</v>
      </c>
      <c r="K47" s="21">
        <f>IF(K16&gt;=45,POWER(K16,2),POWER(K16/2,2))</f>
        <v>0</v>
      </c>
      <c r="L47" s="21">
        <f>IF(L16&gt;=45,POWER(L16,2),POWER(L16/2,2))</f>
        <v>0</v>
      </c>
      <c r="M47" s="21">
        <f>IF(M16&gt;=45,POWER(M16,2),POWER(M16/2,2))</f>
        <v>0</v>
      </c>
      <c r="N47" s="21">
        <f>IF(N16&gt;=45,POWER(N16,2),POWER(N16/2,2))</f>
        <v>0</v>
      </c>
      <c r="O47" s="21">
        <f>IF(O16&gt;=40,POWER(O16,2),POWER(O16/2,2))</f>
        <v>0</v>
      </c>
      <c r="P47" s="21">
        <f>IF(P16&gt;=40,POWER(P16,2),POWER(P16/2,2))</f>
        <v>0</v>
      </c>
    </row>
    <row r="48" spans="1:16" ht="15.75" hidden="1" outlineLevel="1" x14ac:dyDescent="0.25">
      <c r="A48" s="19">
        <f t="shared" si="4"/>
        <v>15</v>
      </c>
      <c r="B48" s="28" t="str">
        <f>B17</f>
        <v>RockFish</v>
      </c>
      <c r="C48" s="29" t="str">
        <f>C17</f>
        <v xml:space="preserve">Лазарчик Евгений </v>
      </c>
      <c r="D48" s="21">
        <f>SUM(F48:P48)</f>
        <v>0</v>
      </c>
      <c r="E48" s="3">
        <f>IF(D48&gt;0,RANK(D48,$D$34:$D$61),реглист!$C$62+1)</f>
        <v>29</v>
      </c>
      <c r="F48" s="20">
        <f>POWER(F17,2)</f>
        <v>0</v>
      </c>
      <c r="G48" s="20">
        <f>POWER(G17,2)</f>
        <v>0</v>
      </c>
      <c r="H48" s="20">
        <f>POWER(H17,2)</f>
        <v>0</v>
      </c>
      <c r="I48" s="20">
        <f>POWER(I17,2)</f>
        <v>0</v>
      </c>
      <c r="J48" s="21">
        <f>POWER(J17,2)</f>
        <v>0</v>
      </c>
      <c r="K48" s="21">
        <f>IF(K17&gt;=45,POWER(K17,2),POWER(K17/2,2))</f>
        <v>0</v>
      </c>
      <c r="L48" s="21">
        <f>IF(L17&gt;=45,POWER(L17,2),POWER(L17/2,2))</f>
        <v>0</v>
      </c>
      <c r="M48" s="21">
        <f>IF(M17&gt;=45,POWER(M17,2),POWER(M17/2,2))</f>
        <v>0</v>
      </c>
      <c r="N48" s="21">
        <f>IF(N17&gt;=45,POWER(N17,2),POWER(N17/2,2))</f>
        <v>0</v>
      </c>
      <c r="O48" s="21">
        <f>IF(O17&gt;=40,POWER(O17,2),POWER(O17/2,2))</f>
        <v>0</v>
      </c>
      <c r="P48" s="21">
        <f>IF(P17&gt;=40,POWER(P17,2),POWER(P17/2,2))</f>
        <v>0</v>
      </c>
    </row>
    <row r="49" spans="1:16" ht="15.75" hidden="1" outlineLevel="1" x14ac:dyDescent="0.25">
      <c r="A49" s="19">
        <f t="shared" si="4"/>
        <v>16</v>
      </c>
      <c r="B49" s="28" t="str">
        <f>B18</f>
        <v>Против Течения</v>
      </c>
      <c r="C49" s="29" t="str">
        <f>C18</f>
        <v xml:space="preserve">Ананич Геннадий </v>
      </c>
      <c r="D49" s="21">
        <f>SUM(F49:P49)</f>
        <v>648.04</v>
      </c>
      <c r="E49" s="3">
        <f>IF(D49&gt;0,RANK(D49,$D$34:$D$61),реглист!$C$62+1)</f>
        <v>6</v>
      </c>
      <c r="F49" s="20">
        <f>POWER(F18,2)</f>
        <v>256</v>
      </c>
      <c r="G49" s="20">
        <f>POWER(G18,2)</f>
        <v>392.04</v>
      </c>
      <c r="H49" s="20">
        <f>POWER(H18,2)</f>
        <v>0</v>
      </c>
      <c r="I49" s="20">
        <f>POWER(I18,2)</f>
        <v>0</v>
      </c>
      <c r="J49" s="21">
        <f>POWER(J18,2)</f>
        <v>0</v>
      </c>
      <c r="K49" s="21">
        <f>IF(K18&gt;=45,POWER(K18,2),POWER(K18/2,2))</f>
        <v>0</v>
      </c>
      <c r="L49" s="21">
        <f>IF(L18&gt;=45,POWER(L18,2),POWER(L18/2,2))</f>
        <v>0</v>
      </c>
      <c r="M49" s="21">
        <f>IF(M18&gt;=45,POWER(M18,2),POWER(M18/2,2))</f>
        <v>0</v>
      </c>
      <c r="N49" s="21">
        <f>IF(N18&gt;=45,POWER(N18,2),POWER(N18/2,2))</f>
        <v>0</v>
      </c>
      <c r="O49" s="21">
        <f>IF(O18&gt;=40,POWER(O18,2),POWER(O18/2,2))</f>
        <v>0</v>
      </c>
      <c r="P49" s="21">
        <f>IF(P18&gt;=40,POWER(P18,2),POWER(P18/2,2))</f>
        <v>0</v>
      </c>
    </row>
    <row r="50" spans="1:16" ht="15.75" hidden="1" outlineLevel="1" x14ac:dyDescent="0.25">
      <c r="A50" s="19">
        <f t="shared" si="4"/>
        <v>17</v>
      </c>
      <c r="B50" s="28" t="str">
        <f>B19</f>
        <v>ASpinnTeam</v>
      </c>
      <c r="C50" s="29" t="str">
        <f>C19</f>
        <v>Вашкевич Александр</v>
      </c>
      <c r="D50" s="21">
        <f>SUM(F50:P50)</f>
        <v>240.25</v>
      </c>
      <c r="E50" s="3">
        <f>IF(D50&gt;0,RANK(D50,$D$34:$D$61),реглист!$C$62+1)</f>
        <v>16</v>
      </c>
      <c r="F50" s="20">
        <f>POWER(F19,2)</f>
        <v>240.25</v>
      </c>
      <c r="G50" s="20">
        <f>POWER(G19,2)</f>
        <v>0</v>
      </c>
      <c r="H50" s="20">
        <f>POWER(H19,2)</f>
        <v>0</v>
      </c>
      <c r="I50" s="20">
        <f>POWER(I19,2)</f>
        <v>0</v>
      </c>
      <c r="J50" s="21">
        <f>POWER(J19,2)</f>
        <v>0</v>
      </c>
      <c r="K50" s="21">
        <f>IF(K19&gt;=45,POWER(K19,2),POWER(K19/2,2))</f>
        <v>0</v>
      </c>
      <c r="L50" s="21">
        <f>IF(L19&gt;=45,POWER(L19,2),POWER(L19/2,2))</f>
        <v>0</v>
      </c>
      <c r="M50" s="21">
        <f>IF(M19&gt;=45,POWER(M19,2),POWER(M19/2,2))</f>
        <v>0</v>
      </c>
      <c r="N50" s="21">
        <f>IF(N19&gt;=45,POWER(N19,2),POWER(N19/2,2))</f>
        <v>0</v>
      </c>
      <c r="O50" s="21">
        <f>IF(O19&gt;=40,POWER(O19,2),POWER(O19/2,2))</f>
        <v>0</v>
      </c>
      <c r="P50" s="21">
        <f>IF(P19&gt;=40,POWER(P19,2),POWER(P19/2,2))</f>
        <v>0</v>
      </c>
    </row>
    <row r="51" spans="1:16" ht="15.75" hidden="1" outlineLevel="1" x14ac:dyDescent="0.25">
      <c r="A51" s="19">
        <f t="shared" si="4"/>
        <v>18</v>
      </c>
      <c r="B51" s="28" t="str">
        <f>B20</f>
        <v>Fanatic Belarus</v>
      </c>
      <c r="C51" s="29" t="str">
        <f>C20</f>
        <v xml:space="preserve">Шевчук Дмитрий </v>
      </c>
      <c r="D51" s="21">
        <f>SUM(F51:P51)</f>
        <v>2756.25</v>
      </c>
      <c r="E51" s="3">
        <f>IF(D51&gt;0,RANK(D51,$D$34:$D$61),реглист!$C$62+1)</f>
        <v>2</v>
      </c>
      <c r="F51" s="20">
        <f>POWER(F20,2)</f>
        <v>0</v>
      </c>
      <c r="G51" s="20">
        <f>POWER(G20,2)</f>
        <v>0</v>
      </c>
      <c r="H51" s="20">
        <f>POWER(H20,2)</f>
        <v>0</v>
      </c>
      <c r="I51" s="20">
        <f>POWER(I20,2)</f>
        <v>0</v>
      </c>
      <c r="J51" s="21">
        <f>POWER(J20,2)</f>
        <v>0</v>
      </c>
      <c r="K51" s="21">
        <f>IF(K20&gt;=45,POWER(K20,2),POWER(K20/2,2))</f>
        <v>2756.25</v>
      </c>
      <c r="L51" s="21">
        <f>IF(L20&gt;=45,POWER(L20,2),POWER(L20/2,2))</f>
        <v>0</v>
      </c>
      <c r="M51" s="21">
        <f>IF(M20&gt;=45,POWER(M20,2),POWER(M20/2,2))</f>
        <v>0</v>
      </c>
      <c r="N51" s="21">
        <f>IF(N20&gt;=45,POWER(N20,2),POWER(N20/2,2))</f>
        <v>0</v>
      </c>
      <c r="O51" s="21">
        <f>IF(O20&gt;=40,POWER(O20,2),POWER(O20/2,2))</f>
        <v>0</v>
      </c>
      <c r="P51" s="21">
        <f>IF(P20&gt;=40,POWER(P20,2),POWER(P20/2,2))</f>
        <v>0</v>
      </c>
    </row>
    <row r="52" spans="1:16" ht="15.75" hidden="1" outlineLevel="1" x14ac:dyDescent="0.25">
      <c r="A52" s="19">
        <f t="shared" si="4"/>
        <v>19</v>
      </c>
      <c r="B52" s="28" t="str">
        <f>B21</f>
        <v>SB-FISHING</v>
      </c>
      <c r="C52" s="29" t="str">
        <f>C21</f>
        <v xml:space="preserve">Сапроненков Евгений </v>
      </c>
      <c r="D52" s="21">
        <f>SUM(F52:P52)</f>
        <v>453.69000000000005</v>
      </c>
      <c r="E52" s="3">
        <f>IF(D52&gt;0,RANK(D52,$D$34:$D$61),реглист!$C$62+1)</f>
        <v>9</v>
      </c>
      <c r="F52" s="20">
        <f>POWER(F21,2)</f>
        <v>453.69000000000005</v>
      </c>
      <c r="G52" s="20">
        <f>POWER(G21,2)</f>
        <v>0</v>
      </c>
      <c r="H52" s="20">
        <f>POWER(H21,2)</f>
        <v>0</v>
      </c>
      <c r="I52" s="20">
        <f>POWER(I21,2)</f>
        <v>0</v>
      </c>
      <c r="J52" s="21">
        <f>POWER(J21,2)</f>
        <v>0</v>
      </c>
      <c r="K52" s="21">
        <f>IF(K21&gt;=45,POWER(K21,2),POWER(K21/2,2))</f>
        <v>0</v>
      </c>
      <c r="L52" s="21">
        <f>IF(L21&gt;=45,POWER(L21,2),POWER(L21/2,2))</f>
        <v>0</v>
      </c>
      <c r="M52" s="21">
        <f>IF(M21&gt;=45,POWER(M21,2),POWER(M21/2,2))</f>
        <v>0</v>
      </c>
      <c r="N52" s="21">
        <f>IF(N21&gt;=45,POWER(N21,2),POWER(N21/2,2))</f>
        <v>0</v>
      </c>
      <c r="O52" s="21">
        <f>IF(O21&gt;=40,POWER(O21,2),POWER(O21/2,2))</f>
        <v>0</v>
      </c>
      <c r="P52" s="21">
        <f>IF(P21&gt;=40,POWER(P21,2),POWER(P21/2,2))</f>
        <v>0</v>
      </c>
    </row>
    <row r="53" spans="1:16" ht="15.75" hidden="1" outlineLevel="1" x14ac:dyDescent="0.25">
      <c r="A53" s="19">
        <f t="shared" si="4"/>
        <v>20</v>
      </c>
      <c r="B53" s="28" t="str">
        <f>B22</f>
        <v>Фарватер</v>
      </c>
      <c r="C53" s="29" t="str">
        <f>C22</f>
        <v xml:space="preserve">Попельский Максим </v>
      </c>
      <c r="D53" s="21">
        <f>SUM(F53:P53)</f>
        <v>256</v>
      </c>
      <c r="E53" s="3">
        <f>IF(D53&gt;0,RANK(D53,$D$34:$D$61),реглист!$C$62+1)</f>
        <v>15</v>
      </c>
      <c r="F53" s="20">
        <f>POWER(F22,2)</f>
        <v>256</v>
      </c>
      <c r="G53" s="20">
        <f>POWER(G22,2)</f>
        <v>0</v>
      </c>
      <c r="H53" s="20">
        <f>POWER(H22,2)</f>
        <v>0</v>
      </c>
      <c r="I53" s="20">
        <f>POWER(I22,2)</f>
        <v>0</v>
      </c>
      <c r="J53" s="21">
        <f>POWER(J22,2)</f>
        <v>0</v>
      </c>
      <c r="K53" s="21">
        <f>IF(K22&gt;=45,POWER(K22,2),POWER(K22/2,2))</f>
        <v>0</v>
      </c>
      <c r="L53" s="21">
        <f>IF(L22&gt;=45,POWER(L22,2),POWER(L22/2,2))</f>
        <v>0</v>
      </c>
      <c r="M53" s="21">
        <f>IF(M22&gt;=45,POWER(M22,2),POWER(M22/2,2))</f>
        <v>0</v>
      </c>
      <c r="N53" s="21">
        <f>IF(N22&gt;=45,POWER(N22,2),POWER(N22/2,2))</f>
        <v>0</v>
      </c>
      <c r="O53" s="21">
        <f>IF(O22&gt;=40,POWER(O22,2),POWER(O22/2,2))</f>
        <v>0</v>
      </c>
      <c r="P53" s="21">
        <f>IF(P22&gt;=40,POWER(P22,2),POWER(P22/2,2))</f>
        <v>0</v>
      </c>
    </row>
    <row r="54" spans="1:16" ht="15.75" hidden="1" outlineLevel="1" x14ac:dyDescent="0.25">
      <c r="A54" s="19">
        <f t="shared" si="4"/>
        <v>21</v>
      </c>
      <c r="B54" s="28" t="str">
        <f>B23</f>
        <v>Old Roads Fishing</v>
      </c>
      <c r="C54" s="29" t="str">
        <f>C23</f>
        <v xml:space="preserve">Синовец Роман </v>
      </c>
      <c r="D54" s="21">
        <f>SUM(F54:P54)</f>
        <v>3666.7749999999996</v>
      </c>
      <c r="E54" s="3">
        <f>IF(D54&gt;0,RANK(D54,$D$34:$D$61),реглист!$C$62+1)</f>
        <v>1</v>
      </c>
      <c r="F54" s="20">
        <f>POWER(F23,2)</f>
        <v>0</v>
      </c>
      <c r="G54" s="20">
        <f>POWER(G23,2)</f>
        <v>0</v>
      </c>
      <c r="H54" s="20">
        <f>POWER(H23,2)</f>
        <v>0</v>
      </c>
      <c r="I54" s="20">
        <f>POWER(I23,2)</f>
        <v>0</v>
      </c>
      <c r="J54" s="21">
        <f>POWER(J23,2)</f>
        <v>0</v>
      </c>
      <c r="K54" s="21">
        <f>IF(K23&gt;=45,POWER(K23,2),POWER(K23/2,2))</f>
        <v>2704</v>
      </c>
      <c r="L54" s="21">
        <f>IF(L23&gt;=45,POWER(L23,2),POWER(L23/2,2))</f>
        <v>232.5625</v>
      </c>
      <c r="M54" s="21">
        <f>IF(M23&gt;=45,POWER(M23,2),POWER(M23/2,2))</f>
        <v>241.80250000000001</v>
      </c>
      <c r="N54" s="21">
        <f>IF(N23&gt;=45,POWER(N23,2),POWER(N23/2,2))</f>
        <v>488.41000000000008</v>
      </c>
      <c r="O54" s="21">
        <f>IF(O23&gt;=40,POWER(O23,2),POWER(O23/2,2))</f>
        <v>0</v>
      </c>
      <c r="P54" s="21">
        <f>IF(P23&gt;=40,POWER(P23,2),POWER(P23/2,2))</f>
        <v>0</v>
      </c>
    </row>
    <row r="55" spans="1:16" ht="15.75" hidden="1" outlineLevel="1" x14ac:dyDescent="0.25">
      <c r="A55" s="19">
        <f t="shared" si="4"/>
        <v>22</v>
      </c>
      <c r="B55" s="28" t="str">
        <f>B24</f>
        <v>Dream Team</v>
      </c>
      <c r="C55" s="29" t="str">
        <f>C24</f>
        <v xml:space="preserve">Золотухин Александр </v>
      </c>
      <c r="D55" s="21">
        <f>SUM(F55:P55)</f>
        <v>395.52249999999998</v>
      </c>
      <c r="E55" s="3">
        <f>IF(D55&gt;0,RANK(D55,$D$34:$D$61),реглист!$C$62+1)</f>
        <v>11</v>
      </c>
      <c r="F55" s="20">
        <f>POWER(F24,2)</f>
        <v>268.95999999999998</v>
      </c>
      <c r="G55" s="20">
        <f>POWER(G24,2)</f>
        <v>0</v>
      </c>
      <c r="H55" s="20">
        <f>POWER(H24,2)</f>
        <v>0</v>
      </c>
      <c r="I55" s="20">
        <f>POWER(I24,2)</f>
        <v>0</v>
      </c>
      <c r="J55" s="21">
        <f>POWER(J24,2)</f>
        <v>0</v>
      </c>
      <c r="K55" s="21">
        <f>IF(K24&gt;=45,POWER(K24,2),POWER(K24/2,2))</f>
        <v>0</v>
      </c>
      <c r="L55" s="21">
        <f>IF(L24&gt;=45,POWER(L24,2),POWER(L24/2,2))</f>
        <v>0</v>
      </c>
      <c r="M55" s="21">
        <f>IF(M24&gt;=45,POWER(M24,2),POWER(M24/2,2))</f>
        <v>0</v>
      </c>
      <c r="N55" s="21">
        <f>IF(N24&gt;=45,POWER(N24,2),POWER(N24/2,2))</f>
        <v>0</v>
      </c>
      <c r="O55" s="21">
        <f>IF(O24&gt;=40,POWER(O24,2),POWER(O24/2,2))</f>
        <v>126.5625</v>
      </c>
      <c r="P55" s="21">
        <f>IF(P24&gt;=40,POWER(P24,2),POWER(P24/2,2))</f>
        <v>0</v>
      </c>
    </row>
    <row r="56" spans="1:16" ht="15.75" hidden="1" outlineLevel="1" x14ac:dyDescent="0.25">
      <c r="A56" s="19">
        <f t="shared" si="4"/>
        <v>23</v>
      </c>
      <c r="B56" s="28" t="str">
        <f>B25</f>
        <v>UL Hooligans</v>
      </c>
      <c r="C56" s="29" t="str">
        <f>C25</f>
        <v>Дешкевич Виталий</v>
      </c>
      <c r="D56" s="21">
        <f>SUM(F56:P56)</f>
        <v>278.89</v>
      </c>
      <c r="E56" s="3">
        <f>IF(D56&gt;0,RANK(D56,$D$34:$D$61),реглист!$C$62+1)</f>
        <v>14</v>
      </c>
      <c r="F56" s="20">
        <f>POWER(F25,2)</f>
        <v>278.89</v>
      </c>
      <c r="G56" s="20">
        <f>POWER(G25,2)</f>
        <v>0</v>
      </c>
      <c r="H56" s="20">
        <f>POWER(H25,2)</f>
        <v>0</v>
      </c>
      <c r="I56" s="20">
        <f>POWER(I25,2)</f>
        <v>0</v>
      </c>
      <c r="J56" s="21">
        <f>POWER(J25,2)</f>
        <v>0</v>
      </c>
      <c r="K56" s="21">
        <f>IF(K25&gt;=45,POWER(K25,2),POWER(K25/2,2))</f>
        <v>0</v>
      </c>
      <c r="L56" s="21">
        <f>IF(L25&gt;=45,POWER(L25,2),POWER(L25/2,2))</f>
        <v>0</v>
      </c>
      <c r="M56" s="21">
        <f>IF(M25&gt;=45,POWER(M25,2),POWER(M25/2,2))</f>
        <v>0</v>
      </c>
      <c r="N56" s="21">
        <f>IF(N25&gt;=45,POWER(N25,2),POWER(N25/2,2))</f>
        <v>0</v>
      </c>
      <c r="O56" s="21">
        <f>IF(O25&gt;=40,POWER(O25,2),POWER(O25/2,2))</f>
        <v>0</v>
      </c>
      <c r="P56" s="21">
        <f>IF(P25&gt;=40,POWER(P25,2),POWER(P25/2,2))</f>
        <v>0</v>
      </c>
    </row>
    <row r="57" spans="1:16" ht="15.75" hidden="1" outlineLevel="1" x14ac:dyDescent="0.25">
      <c r="A57" s="19">
        <f t="shared" si="4"/>
        <v>24</v>
      </c>
      <c r="B57" s="28" t="str">
        <f>B26</f>
        <v>Black River Team</v>
      </c>
      <c r="C57" s="29" t="str">
        <f>C26</f>
        <v>Рабушко Василий</v>
      </c>
      <c r="D57" s="21">
        <f>SUM(F57:P57)</f>
        <v>0</v>
      </c>
      <c r="E57" s="3">
        <f>IF(D57&gt;0,RANK(D57,$D$34:$D$61),реглист!$C$62+1)</f>
        <v>29</v>
      </c>
      <c r="F57" s="20">
        <f>POWER(F26,2)</f>
        <v>0</v>
      </c>
      <c r="G57" s="20">
        <f>POWER(G26,2)</f>
        <v>0</v>
      </c>
      <c r="H57" s="20">
        <f>POWER(H26,2)</f>
        <v>0</v>
      </c>
      <c r="I57" s="20">
        <f>POWER(I26,2)</f>
        <v>0</v>
      </c>
      <c r="J57" s="21">
        <f>POWER(J26,2)</f>
        <v>0</v>
      </c>
      <c r="K57" s="21">
        <f>IF(K26&gt;=45,POWER(K26,2),POWER(K26/2,2))</f>
        <v>0</v>
      </c>
      <c r="L57" s="21">
        <f>IF(L26&gt;=45,POWER(L26,2),POWER(L26/2,2))</f>
        <v>0</v>
      </c>
      <c r="M57" s="21">
        <f>IF(M26&gt;=45,POWER(M26,2),POWER(M26/2,2))</f>
        <v>0</v>
      </c>
      <c r="N57" s="21">
        <f>IF(N26&gt;=45,POWER(N26,2),POWER(N26/2,2))</f>
        <v>0</v>
      </c>
      <c r="O57" s="21">
        <f>IF(O26&gt;=40,POWER(O26,2),POWER(O26/2,2))</f>
        <v>0</v>
      </c>
      <c r="P57" s="21">
        <f>IF(P26&gt;=40,POWER(P26,2),POWER(P26/2,2))</f>
        <v>0</v>
      </c>
    </row>
    <row r="58" spans="1:16" ht="15.75" hidden="1" outlineLevel="1" x14ac:dyDescent="0.25">
      <c r="A58" s="19">
        <f t="shared" si="4"/>
        <v>25</v>
      </c>
      <c r="B58" s="28" t="str">
        <f>B27</f>
        <v>Legion</v>
      </c>
      <c r="C58" s="29" t="str">
        <f>C27</f>
        <v xml:space="preserve">Бойко Сергей </v>
      </c>
      <c r="D58" s="21">
        <f>SUM(F58:P58)</f>
        <v>839.59249999999997</v>
      </c>
      <c r="E58" s="3">
        <f>IF(D58&gt;0,RANK(D58,$D$34:$D$61),реглист!$C$62+1)</f>
        <v>5</v>
      </c>
      <c r="F58" s="20">
        <f>POWER(F27,2)</f>
        <v>216.08999999999997</v>
      </c>
      <c r="G58" s="20">
        <f>POWER(G27,2)</f>
        <v>262.44</v>
      </c>
      <c r="H58" s="20">
        <f>POWER(H27,2)</f>
        <v>256</v>
      </c>
      <c r="I58" s="20">
        <f>POWER(I27,2)</f>
        <v>0</v>
      </c>
      <c r="J58" s="21">
        <f>POWER(J27,2)</f>
        <v>0</v>
      </c>
      <c r="K58" s="21">
        <f>IF(K27&gt;=45,POWER(K27,2),POWER(K27/2,2))</f>
        <v>105.0625</v>
      </c>
      <c r="L58" s="21">
        <f>IF(L27&gt;=45,POWER(L27,2),POWER(L27/2,2))</f>
        <v>0</v>
      </c>
      <c r="M58" s="21">
        <f>IF(M27&gt;=45,POWER(M27,2),POWER(M27/2,2))</f>
        <v>0</v>
      </c>
      <c r="N58" s="21">
        <f>IF(N27&gt;=45,POWER(N27,2),POWER(N27/2,2))</f>
        <v>0</v>
      </c>
      <c r="O58" s="21">
        <f>IF(O27&gt;=40,POWER(O27,2),POWER(O27/2,2))</f>
        <v>0</v>
      </c>
      <c r="P58" s="21">
        <f>IF(P27&gt;=40,POWER(P27,2),POWER(P27/2,2))</f>
        <v>0</v>
      </c>
    </row>
    <row r="59" spans="1:16" ht="15.75" hidden="1" outlineLevel="1" x14ac:dyDescent="0.25">
      <c r="A59" s="19">
        <f t="shared" si="4"/>
        <v>26</v>
      </c>
      <c r="B59" s="28" t="str">
        <f>B28</f>
        <v>nanobass</v>
      </c>
      <c r="C59" s="29" t="str">
        <f>C28</f>
        <v xml:space="preserve">Мартынчук Михаил </v>
      </c>
      <c r="D59" s="21">
        <f>SUM(F59:P59)</f>
        <v>234.09000000000003</v>
      </c>
      <c r="E59" s="3">
        <f>IF(D59&gt;0,RANK(D59,$D$34:$D$61),реглист!$C$62+1)</f>
        <v>17</v>
      </c>
      <c r="F59" s="20">
        <f>POWER(F28,2)</f>
        <v>234.09000000000003</v>
      </c>
      <c r="G59" s="20">
        <f>POWER(G28,2)</f>
        <v>0</v>
      </c>
      <c r="H59" s="20">
        <f>POWER(H28,2)</f>
        <v>0</v>
      </c>
      <c r="I59" s="20">
        <f>POWER(I28,2)</f>
        <v>0</v>
      </c>
      <c r="J59" s="21">
        <f>POWER(J28,2)</f>
        <v>0</v>
      </c>
      <c r="K59" s="21">
        <f>IF(K28&gt;=45,POWER(K28,2),POWER(K28/2,2))</f>
        <v>0</v>
      </c>
      <c r="L59" s="21">
        <f>IF(L28&gt;=45,POWER(L28,2),POWER(L28/2,2))</f>
        <v>0</v>
      </c>
      <c r="M59" s="21">
        <f>IF(M28&gt;=45,POWER(M28,2),POWER(M28/2,2))</f>
        <v>0</v>
      </c>
      <c r="N59" s="21">
        <f>IF(N28&gt;=45,POWER(N28,2),POWER(N28/2,2))</f>
        <v>0</v>
      </c>
      <c r="O59" s="21">
        <f>IF(O28&gt;=40,POWER(O28,2),POWER(O28/2,2))</f>
        <v>0</v>
      </c>
      <c r="P59" s="21">
        <f>IF(P28&gt;=40,POWER(P28,2),POWER(P28/2,2))</f>
        <v>0</v>
      </c>
    </row>
    <row r="60" spans="1:16" ht="15.75" hidden="1" outlineLevel="1" x14ac:dyDescent="0.25">
      <c r="A60" s="19">
        <f t="shared" si="4"/>
        <v>27</v>
      </c>
      <c r="B60" s="28" t="str">
        <f>B29</f>
        <v>XULi-Uli</v>
      </c>
      <c r="C60" s="29" t="str">
        <f>C29</f>
        <v xml:space="preserve">Дубровский Вадим </v>
      </c>
      <c r="D60" s="21">
        <f>SUM(F60:P60)</f>
        <v>0</v>
      </c>
      <c r="E60" s="3">
        <f>IF(D60&gt;0,RANK(D60,$D$34:$D$61),реглист!$C$62+1)</f>
        <v>29</v>
      </c>
      <c r="F60" s="20">
        <f>POWER(F29,2)</f>
        <v>0</v>
      </c>
      <c r="G60" s="20">
        <f>POWER(G29,2)</f>
        <v>0</v>
      </c>
      <c r="H60" s="20">
        <f>POWER(H29,2)</f>
        <v>0</v>
      </c>
      <c r="I60" s="20">
        <f>POWER(I29,2)</f>
        <v>0</v>
      </c>
      <c r="J60" s="21">
        <f>POWER(J29,2)</f>
        <v>0</v>
      </c>
      <c r="K60" s="21">
        <f>IF(K29&gt;=45,POWER(K29,2),POWER(K29/2,2))</f>
        <v>0</v>
      </c>
      <c r="L60" s="21">
        <f>IF(L29&gt;=45,POWER(L29,2),POWER(L29/2,2))</f>
        <v>0</v>
      </c>
      <c r="M60" s="21">
        <f>IF(M29&gt;=45,POWER(M29,2),POWER(M29/2,2))</f>
        <v>0</v>
      </c>
      <c r="N60" s="21">
        <f>IF(N29&gt;=45,POWER(N29,2),POWER(N29/2,2))</f>
        <v>0</v>
      </c>
      <c r="O60" s="21">
        <f>IF(O29&gt;=40,POWER(O29,2),POWER(O29/2,2))</f>
        <v>0</v>
      </c>
      <c r="P60" s="21">
        <f>IF(P29&gt;=40,POWER(P29,2),POWER(P29/2,2))</f>
        <v>0</v>
      </c>
    </row>
    <row r="61" spans="1:16" ht="15.75" hidden="1" outlineLevel="1" x14ac:dyDescent="0.25">
      <c r="A61" s="19">
        <f t="shared" si="4"/>
        <v>28</v>
      </c>
      <c r="B61" s="28" t="str">
        <f>B30</f>
        <v>Кооператив Хищник</v>
      </c>
      <c r="C61" s="29" t="str">
        <f>C30</f>
        <v xml:space="preserve">Сницкий Владимир </v>
      </c>
      <c r="D61" s="21">
        <f>SUM(F61:P61)</f>
        <v>196</v>
      </c>
      <c r="E61" s="3">
        <f>IF(D61&gt;0,RANK(D61,$D$34:$D$61),реглист!$C$62+1)</f>
        <v>18</v>
      </c>
      <c r="F61" s="20">
        <f t="shared" ref="F61:J61" si="5">POWER(F30,2)</f>
        <v>0</v>
      </c>
      <c r="G61" s="20">
        <f t="shared" si="5"/>
        <v>0</v>
      </c>
      <c r="H61" s="20">
        <f t="shared" si="5"/>
        <v>0</v>
      </c>
      <c r="I61" s="20">
        <f t="shared" si="5"/>
        <v>0</v>
      </c>
      <c r="J61" s="21">
        <f t="shared" si="5"/>
        <v>0</v>
      </c>
      <c r="K61" s="21">
        <f>IF(K30&gt;=45,POWER(K30,2),POWER(K30/2,2))</f>
        <v>0</v>
      </c>
      <c r="L61" s="21">
        <f>IF(L30&gt;=45,POWER(L30,2),POWER(L30/2,2))</f>
        <v>0</v>
      </c>
      <c r="M61" s="21">
        <f>IF(M30&gt;=45,POWER(M30,2),POWER(M30/2,2))</f>
        <v>0</v>
      </c>
      <c r="N61" s="21">
        <f>IF(N30&gt;=45,POWER(N30,2),POWER(N30/2,2))</f>
        <v>0</v>
      </c>
      <c r="O61" s="21">
        <f>IF(O30&gt;=40,POWER(O30,2),POWER(O30/2,2))</f>
        <v>196</v>
      </c>
      <c r="P61" s="21">
        <f>IF(P30&gt;=40,POWER(P30,2),POWER(P30/2,2))</f>
        <v>0</v>
      </c>
    </row>
    <row r="62" spans="1:16" collapsed="1" x14ac:dyDescent="0.25"/>
  </sheetData>
  <mergeCells count="16">
    <mergeCell ref="C31:E31"/>
    <mergeCell ref="A32:A33"/>
    <mergeCell ref="B32:B33"/>
    <mergeCell ref="C32:C33"/>
    <mergeCell ref="D32:D33"/>
    <mergeCell ref="E32:E33"/>
    <mergeCell ref="A1:A2"/>
    <mergeCell ref="B1:B2"/>
    <mergeCell ref="C1:C2"/>
    <mergeCell ref="D1:D2"/>
    <mergeCell ref="E1:E2"/>
    <mergeCell ref="F2:P2"/>
    <mergeCell ref="F32:P33"/>
    <mergeCell ref="O1:P1"/>
    <mergeCell ref="F1:J1"/>
    <mergeCell ref="K1:N1"/>
  </mergeCells>
  <conditionalFormatting sqref="D3:D30">
    <cfRule type="duplicateValues" dxfId="7" priority="19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26" sqref="R26"/>
    </sheetView>
  </sheetViews>
  <sheetFormatPr defaultRowHeight="15" outlineLevelRow="1" x14ac:dyDescent="0.25"/>
  <cols>
    <col min="1" max="1" width="3.140625" customWidth="1"/>
    <col min="2" max="3" width="25.7109375" customWidth="1"/>
    <col min="4" max="9" width="8.7109375" customWidth="1"/>
  </cols>
  <sheetData>
    <row r="1" spans="1:16" s="2" customFormat="1" ht="16.5" customHeight="1" thickBot="1" x14ac:dyDescent="0.3">
      <c r="A1" s="62" t="s">
        <v>26</v>
      </c>
      <c r="B1" s="64" t="s">
        <v>1</v>
      </c>
      <c r="C1" s="66" t="s">
        <v>0</v>
      </c>
      <c r="D1" s="68" t="s">
        <v>60</v>
      </c>
      <c r="E1" s="70" t="s">
        <v>3</v>
      </c>
      <c r="F1" s="55" t="s">
        <v>23</v>
      </c>
      <c r="G1" s="56"/>
      <c r="H1" s="56"/>
      <c r="I1" s="56"/>
      <c r="J1" s="55" t="s">
        <v>24</v>
      </c>
      <c r="K1" s="56"/>
      <c r="L1" s="57"/>
      <c r="M1" s="55" t="s">
        <v>64</v>
      </c>
      <c r="N1" s="56"/>
      <c r="O1" s="55" t="s">
        <v>65</v>
      </c>
      <c r="P1" s="56"/>
    </row>
    <row r="2" spans="1:16" ht="16.5" thickBot="1" x14ac:dyDescent="0.3">
      <c r="A2" s="63"/>
      <c r="B2" s="65"/>
      <c r="C2" s="67"/>
      <c r="D2" s="69"/>
      <c r="E2" s="71"/>
      <c r="F2" s="58" t="s">
        <v>25</v>
      </c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5.75" x14ac:dyDescent="0.25">
      <c r="A3" s="18">
        <v>1</v>
      </c>
      <c r="B3" s="11" t="str">
        <f>Т1За!B3</f>
        <v>Alutech Team</v>
      </c>
      <c r="C3" s="11" t="str">
        <f>Т1За!C3</f>
        <v xml:space="preserve">Янкович Сергей </v>
      </c>
      <c r="D3" s="24">
        <f>D34</f>
        <v>297.32</v>
      </c>
      <c r="E3" s="17">
        <f>E34</f>
        <v>14</v>
      </c>
      <c r="F3" s="21">
        <v>10.6</v>
      </c>
      <c r="G3" s="21">
        <v>13.6</v>
      </c>
      <c r="H3" s="21"/>
      <c r="I3" s="21"/>
      <c r="J3" s="21"/>
      <c r="K3" s="21"/>
      <c r="L3" s="21"/>
      <c r="M3" s="21"/>
      <c r="N3" s="21"/>
      <c r="O3" s="21"/>
      <c r="P3" s="21"/>
    </row>
    <row r="4" spans="1:16" ht="15.75" x14ac:dyDescent="0.25">
      <c r="A4" s="19">
        <f>A3+1</f>
        <v>2</v>
      </c>
      <c r="B4" s="11" t="str">
        <f>Т1За!B4</f>
        <v>Pike Death TEAM</v>
      </c>
      <c r="C4" s="11" t="str">
        <f>Т1За!C4</f>
        <v>Ставер Дмитрий</v>
      </c>
      <c r="D4" s="24">
        <f>D35</f>
        <v>148.83999999999997</v>
      </c>
      <c r="E4" s="17">
        <f>E35</f>
        <v>19</v>
      </c>
      <c r="F4" s="20">
        <v>12.2</v>
      </c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15.75" x14ac:dyDescent="0.25">
      <c r="A5" s="19">
        <f t="shared" ref="A5:A30" si="0">A4+1</f>
        <v>3</v>
      </c>
      <c r="B5" s="11" t="str">
        <f>Т1За!B5</f>
        <v>Peacock Bass</v>
      </c>
      <c r="C5" s="11" t="str">
        <f>Т1За!C5</f>
        <v xml:space="preserve">Сенчуров Иван </v>
      </c>
      <c r="D5" s="24">
        <f>D36</f>
        <v>368.26250000000005</v>
      </c>
      <c r="E5" s="17">
        <f>E36</f>
        <v>9</v>
      </c>
      <c r="F5" s="20">
        <v>15.4</v>
      </c>
      <c r="G5" s="20"/>
      <c r="H5" s="20"/>
      <c r="I5" s="20"/>
      <c r="J5" s="20">
        <v>22.9</v>
      </c>
      <c r="K5" s="20"/>
      <c r="L5" s="20"/>
      <c r="M5" s="20"/>
      <c r="N5" s="20"/>
      <c r="O5" s="20"/>
      <c r="P5" s="20"/>
    </row>
    <row r="6" spans="1:16" ht="15.75" x14ac:dyDescent="0.25">
      <c r="A6" s="19">
        <f t="shared" si="0"/>
        <v>4</v>
      </c>
      <c r="B6" s="11" t="str">
        <f>Т1За!B6</f>
        <v>Bass Hunters</v>
      </c>
      <c r="C6" s="11" t="str">
        <f>Т1За!C6</f>
        <v xml:space="preserve">Шевко Виталий </v>
      </c>
      <c r="D6" s="24">
        <f>D37</f>
        <v>711.44</v>
      </c>
      <c r="E6" s="17">
        <f>E37</f>
        <v>4</v>
      </c>
      <c r="F6" s="20">
        <v>13.4</v>
      </c>
      <c r="G6" s="20">
        <v>15.8</v>
      </c>
      <c r="H6" s="22">
        <v>16.8</v>
      </c>
      <c r="I6" s="20"/>
      <c r="J6" s="20"/>
      <c r="K6" s="20"/>
      <c r="L6" s="20"/>
      <c r="M6" s="20"/>
      <c r="N6" s="20"/>
      <c r="O6" s="20"/>
      <c r="P6" s="20"/>
    </row>
    <row r="7" spans="1:16" ht="15.75" x14ac:dyDescent="0.25">
      <c r="A7" s="19">
        <f t="shared" si="0"/>
        <v>5</v>
      </c>
      <c r="B7" s="11" t="str">
        <f>Т1За!B7</f>
        <v>Poseidon</v>
      </c>
      <c r="C7" s="11" t="str">
        <f>Т1За!C7</f>
        <v xml:space="preserve">Чижонок Сергей </v>
      </c>
      <c r="D7" s="24">
        <f>D38</f>
        <v>477.45000000000005</v>
      </c>
      <c r="E7" s="17">
        <f>E38</f>
        <v>7</v>
      </c>
      <c r="F7" s="20">
        <v>15.6</v>
      </c>
      <c r="G7" s="20">
        <v>15.3</v>
      </c>
      <c r="H7" s="20"/>
      <c r="I7" s="20"/>
      <c r="J7" s="20"/>
      <c r="K7" s="20"/>
      <c r="L7" s="20"/>
      <c r="M7" s="20"/>
      <c r="N7" s="20"/>
      <c r="O7" s="20"/>
      <c r="P7" s="20"/>
    </row>
    <row r="8" spans="1:16" ht="15.75" x14ac:dyDescent="0.25">
      <c r="A8" s="19">
        <f t="shared" si="0"/>
        <v>6</v>
      </c>
      <c r="B8" s="11" t="str">
        <f>Т1За!B8</f>
        <v>FISHINGSTOCK BELARUS</v>
      </c>
      <c r="C8" s="11" t="str">
        <f>Т1За!C8</f>
        <v>Лунякин Олег</v>
      </c>
      <c r="D8" s="24">
        <f>D39</f>
        <v>193.21</v>
      </c>
      <c r="E8" s="17">
        <f>E39</f>
        <v>17</v>
      </c>
      <c r="F8" s="20">
        <v>13.9</v>
      </c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ht="15.75" x14ac:dyDescent="0.25">
      <c r="A9" s="19">
        <f t="shared" si="0"/>
        <v>7</v>
      </c>
      <c r="B9" s="11" t="str">
        <f>Т1За!B9</f>
        <v>West Fishing</v>
      </c>
      <c r="C9" s="11" t="str">
        <f>Т1За!C9</f>
        <v xml:space="preserve">Непомнящий Виктор </v>
      </c>
      <c r="D9" s="24">
        <f>D40</f>
        <v>763.64999999999986</v>
      </c>
      <c r="E9" s="17">
        <f>E40</f>
        <v>3</v>
      </c>
      <c r="F9" s="20">
        <v>13.6</v>
      </c>
      <c r="G9" s="20">
        <v>15.4</v>
      </c>
      <c r="H9" s="20">
        <v>11.2</v>
      </c>
      <c r="I9" s="20">
        <v>14.7</v>
      </c>
      <c r="J9" s="20"/>
      <c r="K9" s="20"/>
      <c r="L9" s="20"/>
      <c r="M9" s="20"/>
      <c r="N9" s="20"/>
      <c r="O9" s="20"/>
      <c r="P9" s="20"/>
    </row>
    <row r="10" spans="1:16" ht="15.75" x14ac:dyDescent="0.25">
      <c r="A10" s="19">
        <f t="shared" si="0"/>
        <v>8</v>
      </c>
      <c r="B10" s="11" t="str">
        <f>Т1За!B10</f>
        <v>Gefest</v>
      </c>
      <c r="C10" s="11" t="str">
        <f>Т1За!C10</f>
        <v xml:space="preserve">Саган Сергей </v>
      </c>
      <c r="D10" s="24">
        <f>D41</f>
        <v>1250.02</v>
      </c>
      <c r="E10" s="17">
        <f>E41</f>
        <v>2</v>
      </c>
      <c r="F10" s="20">
        <v>25.1</v>
      </c>
      <c r="G10" s="20">
        <v>24.9</v>
      </c>
      <c r="H10" s="20"/>
      <c r="I10" s="20"/>
      <c r="J10" s="20"/>
      <c r="K10" s="20"/>
      <c r="L10" s="20"/>
      <c r="M10" s="20"/>
      <c r="N10" s="20"/>
      <c r="O10" s="20"/>
      <c r="P10" s="20"/>
    </row>
    <row r="11" spans="1:16" ht="15.75" x14ac:dyDescent="0.25">
      <c r="A11" s="19">
        <f t="shared" si="0"/>
        <v>9</v>
      </c>
      <c r="B11" s="11" t="str">
        <f>Т1За!B11</f>
        <v>Bona Кобрин</v>
      </c>
      <c r="C11" s="11" t="str">
        <f>Т1За!C11</f>
        <v xml:space="preserve">Марковский Максим </v>
      </c>
      <c r="D11" s="24">
        <f>D42</f>
        <v>0</v>
      </c>
      <c r="E11" s="17">
        <f>E42</f>
        <v>29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5.75" x14ac:dyDescent="0.25">
      <c r="A12" s="19">
        <f t="shared" si="0"/>
        <v>10</v>
      </c>
      <c r="B12" s="11" t="str">
        <f>Т1За!B12</f>
        <v>Трудовые резервы</v>
      </c>
      <c r="C12" s="11" t="str">
        <f>Т1За!C12</f>
        <v xml:space="preserve">Пожарский Константин </v>
      </c>
      <c r="D12" s="24">
        <f>D43</f>
        <v>0</v>
      </c>
      <c r="E12" s="17">
        <f>E43</f>
        <v>29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5.75" x14ac:dyDescent="0.25">
      <c r="A13" s="19">
        <f t="shared" si="0"/>
        <v>11</v>
      </c>
      <c r="B13" s="11" t="str">
        <f>Т1За!B13</f>
        <v>Perch Legends</v>
      </c>
      <c r="C13" s="11" t="str">
        <f>Т1За!C13</f>
        <v xml:space="preserve">Лабанок Александр </v>
      </c>
      <c r="D13" s="24">
        <f>D44</f>
        <v>166.41</v>
      </c>
      <c r="E13" s="17">
        <f>E44</f>
        <v>18</v>
      </c>
      <c r="F13" s="20">
        <v>12.9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.75" x14ac:dyDescent="0.25">
      <c r="A14" s="19">
        <f t="shared" si="0"/>
        <v>12</v>
      </c>
      <c r="B14" s="11" t="str">
        <f>Т1За!B14</f>
        <v>Bait Breath Team</v>
      </c>
      <c r="C14" s="11" t="str">
        <f>Т1За!C14</f>
        <v xml:space="preserve">Зубко Сергей </v>
      </c>
      <c r="D14" s="24">
        <f>D45</f>
        <v>327.07</v>
      </c>
      <c r="E14" s="17">
        <f>E45</f>
        <v>13</v>
      </c>
      <c r="F14" s="20">
        <v>14.1</v>
      </c>
      <c r="G14" s="20"/>
      <c r="H14" s="20"/>
      <c r="I14" s="20"/>
      <c r="J14" s="20">
        <v>19.8</v>
      </c>
      <c r="K14" s="20"/>
      <c r="L14" s="20"/>
      <c r="M14" s="20"/>
      <c r="N14" s="20"/>
      <c r="O14" s="20">
        <v>11</v>
      </c>
      <c r="P14" s="20"/>
    </row>
    <row r="15" spans="1:16" ht="15.75" x14ac:dyDescent="0.25">
      <c r="A15" s="19">
        <f t="shared" si="0"/>
        <v>13</v>
      </c>
      <c r="B15" s="11" t="str">
        <f>Т1За!B15</f>
        <v>FishUp Team</v>
      </c>
      <c r="C15" s="11" t="str">
        <f>Т1За!C15</f>
        <v xml:space="preserve">Волосевич Виталий </v>
      </c>
      <c r="D15" s="24">
        <f>D46</f>
        <v>225</v>
      </c>
      <c r="E15" s="17">
        <f>E46</f>
        <v>16</v>
      </c>
      <c r="F15" s="20">
        <v>15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ht="15.75" x14ac:dyDescent="0.25">
      <c r="A16" s="19">
        <f t="shared" si="0"/>
        <v>14</v>
      </c>
      <c r="B16" s="11" t="str">
        <f>Т1За!B16</f>
        <v>Amateurs</v>
      </c>
      <c r="C16" s="11" t="str">
        <f>Т1За!C16</f>
        <v xml:space="preserve">Соколов Кирилл </v>
      </c>
      <c r="D16" s="24">
        <f>D47</f>
        <v>0</v>
      </c>
      <c r="E16" s="17">
        <f>E47</f>
        <v>29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ht="15.75" x14ac:dyDescent="0.25">
      <c r="A17" s="19">
        <f t="shared" si="0"/>
        <v>15</v>
      </c>
      <c r="B17" s="11" t="str">
        <f>Т1За!B17</f>
        <v>RockFish</v>
      </c>
      <c r="C17" s="11" t="str">
        <f>Т1За!C17</f>
        <v xml:space="preserve">Силивончик Павел </v>
      </c>
      <c r="D17" s="24">
        <f>D48</f>
        <v>349.69</v>
      </c>
      <c r="E17" s="17">
        <f>E48</f>
        <v>12</v>
      </c>
      <c r="F17" s="20">
        <v>18.7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15.75" x14ac:dyDescent="0.25">
      <c r="A18" s="19">
        <f t="shared" si="0"/>
        <v>16</v>
      </c>
      <c r="B18" s="11" t="str">
        <f>Т1За!B18</f>
        <v>Против Течения</v>
      </c>
      <c r="C18" s="11" t="str">
        <f>Т1За!C18</f>
        <v>Кириенко Кирилл</v>
      </c>
      <c r="D18" s="24">
        <f>D49</f>
        <v>522.25</v>
      </c>
      <c r="E18" s="17">
        <f>E49</f>
        <v>5</v>
      </c>
      <c r="F18" s="20">
        <v>16.7</v>
      </c>
      <c r="G18" s="20">
        <v>15.6</v>
      </c>
      <c r="H18" s="20"/>
      <c r="I18" s="20"/>
      <c r="J18" s="20"/>
      <c r="K18" s="20"/>
      <c r="L18" s="20"/>
      <c r="M18" s="20"/>
      <c r="N18" s="20"/>
      <c r="O18" s="20"/>
      <c r="P18" s="20"/>
    </row>
    <row r="19" spans="1:16" ht="15.75" x14ac:dyDescent="0.25">
      <c r="A19" s="19">
        <f t="shared" si="0"/>
        <v>17</v>
      </c>
      <c r="B19" s="11" t="str">
        <f>Т1За!B19</f>
        <v>ASpinnTeam</v>
      </c>
      <c r="C19" s="11" t="str">
        <f>Т1За!C19</f>
        <v>Нугуманов Артём</v>
      </c>
      <c r="D19" s="24">
        <f>D50</f>
        <v>0</v>
      </c>
      <c r="E19" s="17">
        <f>E50</f>
        <v>29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ht="15.75" x14ac:dyDescent="0.25">
      <c r="A20" s="19">
        <f t="shared" si="0"/>
        <v>18</v>
      </c>
      <c r="B20" s="11" t="str">
        <f>Т1За!B20</f>
        <v>Fanatic Belarus</v>
      </c>
      <c r="C20" s="11" t="str">
        <f>Т1За!C20</f>
        <v xml:space="preserve">Рулинский Александр </v>
      </c>
      <c r="D20" s="24">
        <f>D51</f>
        <v>89.302499999999981</v>
      </c>
      <c r="E20" s="17">
        <f>E51</f>
        <v>20</v>
      </c>
      <c r="F20" s="20"/>
      <c r="G20" s="20"/>
      <c r="H20" s="20"/>
      <c r="I20" s="20"/>
      <c r="J20" s="20"/>
      <c r="K20" s="20"/>
      <c r="L20" s="20"/>
      <c r="M20" s="20">
        <v>18.899999999999999</v>
      </c>
      <c r="N20" s="20"/>
      <c r="O20" s="20"/>
      <c r="P20" s="20"/>
    </row>
    <row r="21" spans="1:16" ht="15.75" x14ac:dyDescent="0.25">
      <c r="A21" s="19">
        <f t="shared" si="0"/>
        <v>19</v>
      </c>
      <c r="B21" s="11" t="str">
        <f>Т1За!B21</f>
        <v>SB-FISHING</v>
      </c>
      <c r="C21" s="11" t="str">
        <f>Т1За!C21</f>
        <v xml:space="preserve">Болбас Тимофей </v>
      </c>
      <c r="D21" s="24">
        <f>D52</f>
        <v>2579.4299999999998</v>
      </c>
      <c r="E21" s="17">
        <f>E52</f>
        <v>1</v>
      </c>
      <c r="F21" s="20">
        <v>13.7</v>
      </c>
      <c r="G21" s="20">
        <v>13.5</v>
      </c>
      <c r="H21" s="20">
        <v>11.8</v>
      </c>
      <c r="I21" s="20"/>
      <c r="J21" s="20">
        <v>45.5</v>
      </c>
      <c r="K21" s="20"/>
      <c r="L21" s="20"/>
      <c r="M21" s="20"/>
      <c r="N21" s="20"/>
      <c r="O21" s="20"/>
      <c r="P21" s="20"/>
    </row>
    <row r="22" spans="1:16" ht="15.75" x14ac:dyDescent="0.25">
      <c r="A22" s="19">
        <f t="shared" si="0"/>
        <v>20</v>
      </c>
      <c r="B22" s="11" t="str">
        <f>Т1За!B22</f>
        <v>Фарватер</v>
      </c>
      <c r="C22" s="11" t="str">
        <f>Т1За!C22</f>
        <v xml:space="preserve">Цыганок Михаил </v>
      </c>
      <c r="D22" s="24">
        <f>D53</f>
        <v>234.09000000000003</v>
      </c>
      <c r="E22" s="17">
        <f>E53</f>
        <v>15</v>
      </c>
      <c r="F22" s="20">
        <v>15.3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ht="15.75" x14ac:dyDescent="0.25">
      <c r="A23" s="19">
        <f t="shared" si="0"/>
        <v>21</v>
      </c>
      <c r="B23" s="11" t="str">
        <f>Т1За!B23</f>
        <v>Old Roads Fishing</v>
      </c>
      <c r="C23" s="11" t="str">
        <f>Т1За!C23</f>
        <v xml:space="preserve">Чернышёв Егор </v>
      </c>
      <c r="D23" s="24">
        <f>D54</f>
        <v>432.58500000000004</v>
      </c>
      <c r="E23" s="17">
        <f>E54</f>
        <v>8</v>
      </c>
      <c r="F23" s="20"/>
      <c r="G23" s="20"/>
      <c r="H23" s="20"/>
      <c r="I23" s="20"/>
      <c r="J23" s="20">
        <v>28.5</v>
      </c>
      <c r="K23" s="20">
        <v>30.3</v>
      </c>
      <c r="L23" s="20"/>
      <c r="M23" s="20"/>
      <c r="N23" s="20"/>
      <c r="O23" s="20"/>
      <c r="P23" s="20"/>
    </row>
    <row r="24" spans="1:16" ht="15.75" x14ac:dyDescent="0.25">
      <c r="A24" s="19">
        <f t="shared" si="0"/>
        <v>22</v>
      </c>
      <c r="B24" s="11" t="str">
        <f>Т1За!B24</f>
        <v>Dream Team</v>
      </c>
      <c r="C24" s="11" t="str">
        <f>Т1За!C24</f>
        <v xml:space="preserve">Тысевич Сергей </v>
      </c>
      <c r="D24" s="24">
        <f>D55</f>
        <v>0</v>
      </c>
      <c r="E24" s="17">
        <f>E55</f>
        <v>29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ht="15.75" x14ac:dyDescent="0.25">
      <c r="A25" s="19">
        <f t="shared" si="0"/>
        <v>23</v>
      </c>
      <c r="B25" s="11" t="str">
        <f>Т1За!B25</f>
        <v>UL Hooligans</v>
      </c>
      <c r="C25" s="11" t="str">
        <f>Т1За!C25</f>
        <v>Уютов Кирилл</v>
      </c>
      <c r="D25" s="24">
        <f>D56</f>
        <v>0</v>
      </c>
      <c r="E25" s="17">
        <f>E56</f>
        <v>29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ht="15.75" x14ac:dyDescent="0.25">
      <c r="A26" s="19">
        <f t="shared" si="0"/>
        <v>24</v>
      </c>
      <c r="B26" s="11" t="str">
        <f>Т1За!B26</f>
        <v>Black River Team</v>
      </c>
      <c r="C26" s="11" t="str">
        <f>Т1За!C26</f>
        <v>Ворон Павел</v>
      </c>
      <c r="D26" s="24">
        <f>D57</f>
        <v>0</v>
      </c>
      <c r="E26" s="17">
        <f>E57</f>
        <v>29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ht="15.75" x14ac:dyDescent="0.25">
      <c r="A27" s="19">
        <f t="shared" si="0"/>
        <v>25</v>
      </c>
      <c r="B27" s="11" t="str">
        <f>Т1За!B27</f>
        <v>Legion</v>
      </c>
      <c r="C27" s="11" t="str">
        <f>Т1За!C27</f>
        <v xml:space="preserve">Микулов Владимир </v>
      </c>
      <c r="D27" s="24">
        <f>D58</f>
        <v>352.64250000000004</v>
      </c>
      <c r="E27" s="17">
        <f>E58</f>
        <v>11</v>
      </c>
      <c r="F27" s="20"/>
      <c r="G27" s="20"/>
      <c r="H27" s="20"/>
      <c r="I27" s="20"/>
      <c r="J27" s="20">
        <v>21.8</v>
      </c>
      <c r="K27" s="20">
        <v>18.7</v>
      </c>
      <c r="L27" s="20"/>
      <c r="M27" s="20">
        <v>24.2</v>
      </c>
      <c r="N27" s="20"/>
      <c r="O27" s="20"/>
      <c r="P27" s="20"/>
    </row>
    <row r="28" spans="1:16" ht="15.75" x14ac:dyDescent="0.25">
      <c r="A28" s="19">
        <f t="shared" si="0"/>
        <v>26</v>
      </c>
      <c r="B28" s="11" t="str">
        <f>Т1За!B28</f>
        <v>nanobass</v>
      </c>
      <c r="C28" s="11" t="str">
        <f>Т1За!C28</f>
        <v xml:space="preserve">Бычик Роман </v>
      </c>
      <c r="D28" s="24">
        <f>D59</f>
        <v>0</v>
      </c>
      <c r="E28" s="17">
        <f>E59</f>
        <v>29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ht="15.75" x14ac:dyDescent="0.25">
      <c r="A29" s="19">
        <f t="shared" si="0"/>
        <v>27</v>
      </c>
      <c r="B29" s="11" t="str">
        <f>Т1За!B29</f>
        <v>XULi-Uli</v>
      </c>
      <c r="C29" s="11" t="str">
        <f>Т1За!C29</f>
        <v xml:space="preserve">Лавренчук Станислав </v>
      </c>
      <c r="D29" s="24">
        <f>D60</f>
        <v>359.12</v>
      </c>
      <c r="E29" s="17">
        <f>E60</f>
        <v>10</v>
      </c>
      <c r="F29" s="20">
        <v>13.4</v>
      </c>
      <c r="G29" s="20"/>
      <c r="H29" s="20"/>
      <c r="I29" s="20"/>
      <c r="J29" s="20"/>
      <c r="K29" s="20"/>
      <c r="L29" s="20"/>
      <c r="M29" s="20">
        <v>26.8</v>
      </c>
      <c r="N29" s="20"/>
      <c r="O29" s="20"/>
      <c r="P29" s="20"/>
    </row>
    <row r="30" spans="1:16" ht="15.75" x14ac:dyDescent="0.25">
      <c r="A30" s="19">
        <f t="shared" si="0"/>
        <v>28</v>
      </c>
      <c r="B30" s="11" t="str">
        <f>Т1За!B30</f>
        <v>Кооператив Хищник</v>
      </c>
      <c r="C30" s="11" t="str">
        <f>Т1За!C30</f>
        <v xml:space="preserve">Сницкий Виктор </v>
      </c>
      <c r="D30" s="24">
        <f>D61</f>
        <v>497.90000000000003</v>
      </c>
      <c r="E30" s="17">
        <f>E61</f>
        <v>6</v>
      </c>
      <c r="F30" s="20">
        <v>15.5</v>
      </c>
      <c r="G30" s="20">
        <v>11.4</v>
      </c>
      <c r="H30" s="20"/>
      <c r="I30" s="20"/>
      <c r="J30" s="20">
        <v>22.6</v>
      </c>
      <c r="K30" s="20"/>
      <c r="L30" s="20"/>
      <c r="M30" s="20"/>
      <c r="N30" s="20"/>
      <c r="O30" s="20"/>
      <c r="P30" s="20"/>
    </row>
    <row r="31" spans="1:16" ht="16.5" thickBot="1" x14ac:dyDescent="0.3">
      <c r="C31" s="72" t="s">
        <v>61</v>
      </c>
      <c r="D31" s="72"/>
      <c r="E31" s="73"/>
      <c r="F31" s="23">
        <f>AVERAGE(F3:I30)</f>
        <v>15.003448275862068</v>
      </c>
      <c r="J31" s="23">
        <f>AVERAGE(J3:L30)</f>
        <v>26.262499999999999</v>
      </c>
      <c r="M31" s="23">
        <f>AVERAGE(M3:N30)</f>
        <v>23.299999999999997</v>
      </c>
      <c r="O31" s="23">
        <f>AVERAGE(O3:P30)</f>
        <v>11</v>
      </c>
    </row>
    <row r="32" spans="1:16" ht="16.5" hidden="1" customHeight="1" outlineLevel="1" x14ac:dyDescent="0.25">
      <c r="A32" s="62" t="s">
        <v>26</v>
      </c>
      <c r="B32" s="66" t="s">
        <v>1</v>
      </c>
      <c r="C32" s="66" t="s">
        <v>0</v>
      </c>
      <c r="D32" s="68" t="s">
        <v>60</v>
      </c>
      <c r="E32" s="70" t="s">
        <v>3</v>
      </c>
      <c r="F32" s="58" t="s">
        <v>2</v>
      </c>
      <c r="G32" s="59"/>
      <c r="H32" s="59"/>
      <c r="I32" s="59"/>
      <c r="J32" s="59"/>
      <c r="K32" s="59"/>
      <c r="L32" s="59"/>
      <c r="M32" s="59"/>
      <c r="N32" s="59"/>
      <c r="O32" s="59"/>
      <c r="P32" s="59"/>
    </row>
    <row r="33" spans="1:16" ht="15.75" hidden="1" customHeight="1" outlineLevel="1" thickBot="1" x14ac:dyDescent="0.3">
      <c r="A33" s="63"/>
      <c r="B33" s="67"/>
      <c r="C33" s="67"/>
      <c r="D33" s="69"/>
      <c r="E33" s="71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</row>
    <row r="34" spans="1:16" ht="15.75" hidden="1" outlineLevel="1" x14ac:dyDescent="0.25">
      <c r="A34" s="18">
        <v>1</v>
      </c>
      <c r="B34" s="28" t="str">
        <f>B3</f>
        <v>Alutech Team</v>
      </c>
      <c r="C34" s="29" t="str">
        <f>C3</f>
        <v xml:space="preserve">Янкович Сергей </v>
      </c>
      <c r="D34" s="21">
        <f>SUM(F34:P34)</f>
        <v>297.32</v>
      </c>
      <c r="E34" s="3">
        <f>IF(D34&gt;0,RANK(D34,$D$34:$D$61),реглист!$C$62+1)</f>
        <v>14</v>
      </c>
      <c r="F34" s="21">
        <f>POWER(F3,2)</f>
        <v>112.36</v>
      </c>
      <c r="G34" s="21">
        <f>POWER(G3,2)</f>
        <v>184.95999999999998</v>
      </c>
      <c r="H34" s="21">
        <f>POWER(H3,2)</f>
        <v>0</v>
      </c>
      <c r="I34" s="21">
        <f>POWER(I3,2)</f>
        <v>0</v>
      </c>
      <c r="J34" s="21">
        <f>IF(J3&gt;=45,POWER(J3,2),POWER(J3/2,2))</f>
        <v>0</v>
      </c>
      <c r="K34" s="21">
        <f>IF(K3&gt;=45,POWER(K3,2),POWER(K3/2,2))</f>
        <v>0</v>
      </c>
      <c r="L34" s="21">
        <f>IF(L3&gt;=45,POWER(L3,2),POWER(L3/2,2))</f>
        <v>0</v>
      </c>
      <c r="M34" s="21">
        <f>IF(M3&gt;=40,POWER(M3,2),POWER(M3/2,2))</f>
        <v>0</v>
      </c>
      <c r="N34" s="21">
        <f>IF(N3&gt;=40,POWER(N3,2),POWER(N3/2,2))</f>
        <v>0</v>
      </c>
      <c r="O34" s="21">
        <f>IF(O3&gt;=30,POWER(O3,2),POWER(O3/2,2))</f>
        <v>0</v>
      </c>
      <c r="P34" s="21">
        <f>IF(P3&gt;=30,POWER(P3,2),POWER(P3/2,2))</f>
        <v>0</v>
      </c>
    </row>
    <row r="35" spans="1:16" ht="15.75" hidden="1" outlineLevel="1" x14ac:dyDescent="0.25">
      <c r="A35" s="19">
        <f>A34+1</f>
        <v>2</v>
      </c>
      <c r="B35" s="28" t="str">
        <f>B4</f>
        <v>Pike Death TEAM</v>
      </c>
      <c r="C35" s="29" t="str">
        <f>C4</f>
        <v>Ставер Дмитрий</v>
      </c>
      <c r="D35" s="21">
        <f>SUM(F35:P35)</f>
        <v>148.83999999999997</v>
      </c>
      <c r="E35" s="3">
        <f>IF(D35&gt;0,RANK(D35,$D$34:$D$61),реглист!$C$62+1)</f>
        <v>19</v>
      </c>
      <c r="F35" s="20">
        <f>POWER(F4,2)</f>
        <v>148.83999999999997</v>
      </c>
      <c r="G35" s="20">
        <f>POWER(G4,2)</f>
        <v>0</v>
      </c>
      <c r="H35" s="20">
        <f>POWER(H4,2)</f>
        <v>0</v>
      </c>
      <c r="I35" s="20">
        <f>POWER(I4,2)</f>
        <v>0</v>
      </c>
      <c r="J35" s="21">
        <f>IF(J4&gt;=45,POWER(J4,2),POWER(J4/2,2))</f>
        <v>0</v>
      </c>
      <c r="K35" s="21">
        <f>IF(K4&gt;=45,POWER(K4,2),POWER(K4/2,2))</f>
        <v>0</v>
      </c>
      <c r="L35" s="21">
        <f>IF(L4&gt;=45,POWER(L4,2),POWER(L4/2,2))</f>
        <v>0</v>
      </c>
      <c r="M35" s="21">
        <f>IF(M4&gt;=40,POWER(M4,2),POWER(M4/2,2))</f>
        <v>0</v>
      </c>
      <c r="N35" s="21">
        <f>IF(N4&gt;=40,POWER(N4,2),POWER(N4/2,2))</f>
        <v>0</v>
      </c>
      <c r="O35" s="21">
        <f>IF(O4&gt;=30,POWER(O4,2),POWER(O4/2,2))</f>
        <v>0</v>
      </c>
      <c r="P35" s="21">
        <f>IF(P4&gt;=30,POWER(P4,2),POWER(P4/2,2))</f>
        <v>0</v>
      </c>
    </row>
    <row r="36" spans="1:16" ht="15.75" hidden="1" outlineLevel="1" x14ac:dyDescent="0.25">
      <c r="A36" s="19">
        <f t="shared" ref="A36:A61" si="1">A35+1</f>
        <v>3</v>
      </c>
      <c r="B36" s="28" t="str">
        <f>B5</f>
        <v>Peacock Bass</v>
      </c>
      <c r="C36" s="29" t="str">
        <f>C5</f>
        <v xml:space="preserve">Сенчуров Иван </v>
      </c>
      <c r="D36" s="21">
        <f>SUM(F36:P36)</f>
        <v>368.26250000000005</v>
      </c>
      <c r="E36" s="3">
        <f>IF(D36&gt;0,RANK(D36,$D$34:$D$61),реглист!$C$62+1)</f>
        <v>9</v>
      </c>
      <c r="F36" s="20">
        <f>POWER(F5,2)</f>
        <v>237.16000000000003</v>
      </c>
      <c r="G36" s="20">
        <f>POWER(G5,2)</f>
        <v>0</v>
      </c>
      <c r="H36" s="20">
        <f>POWER(H5,2)</f>
        <v>0</v>
      </c>
      <c r="I36" s="20">
        <f>POWER(I5,2)</f>
        <v>0</v>
      </c>
      <c r="J36" s="21">
        <f>IF(J5&gt;=45,POWER(J5,2),POWER(J5/2,2))</f>
        <v>131.10249999999999</v>
      </c>
      <c r="K36" s="21">
        <f>IF(K5&gt;=45,POWER(K5,2),POWER(K5/2,2))</f>
        <v>0</v>
      </c>
      <c r="L36" s="21">
        <f>IF(L5&gt;=45,POWER(L5,2),POWER(L5/2,2))</f>
        <v>0</v>
      </c>
      <c r="M36" s="21">
        <f>IF(M5&gt;=40,POWER(M5,2),POWER(M5/2,2))</f>
        <v>0</v>
      </c>
      <c r="N36" s="21">
        <f>IF(N5&gt;=40,POWER(N5,2),POWER(N5/2,2))</f>
        <v>0</v>
      </c>
      <c r="O36" s="21">
        <f>IF(O5&gt;=30,POWER(O5,2),POWER(O5/2,2))</f>
        <v>0</v>
      </c>
      <c r="P36" s="21">
        <f>IF(P5&gt;=30,POWER(P5,2),POWER(P5/2,2))</f>
        <v>0</v>
      </c>
    </row>
    <row r="37" spans="1:16" ht="15.75" hidden="1" outlineLevel="1" x14ac:dyDescent="0.25">
      <c r="A37" s="19">
        <f t="shared" si="1"/>
        <v>4</v>
      </c>
      <c r="B37" s="28" t="str">
        <f>B6</f>
        <v>Bass Hunters</v>
      </c>
      <c r="C37" s="29" t="str">
        <f>C6</f>
        <v xml:space="preserve">Шевко Виталий </v>
      </c>
      <c r="D37" s="21">
        <f>SUM(F37:P37)</f>
        <v>711.44</v>
      </c>
      <c r="E37" s="3">
        <f>IF(D37&gt;0,RANK(D37,$D$34:$D$61),реглист!$C$62+1)</f>
        <v>4</v>
      </c>
      <c r="F37" s="20">
        <f>POWER(F6,2)</f>
        <v>179.56</v>
      </c>
      <c r="G37" s="20">
        <f>POWER(G6,2)</f>
        <v>249.64000000000001</v>
      </c>
      <c r="H37" s="20">
        <f>POWER(H6,2)</f>
        <v>282.24</v>
      </c>
      <c r="I37" s="20">
        <f>POWER(I6,2)</f>
        <v>0</v>
      </c>
      <c r="J37" s="21">
        <f>IF(J6&gt;=45,POWER(J6,2),POWER(J6/2,2))</f>
        <v>0</v>
      </c>
      <c r="K37" s="21">
        <f>IF(K6&gt;=45,POWER(K6,2),POWER(K6/2,2))</f>
        <v>0</v>
      </c>
      <c r="L37" s="21">
        <f>IF(L6&gt;=45,POWER(L6,2),POWER(L6/2,2))</f>
        <v>0</v>
      </c>
      <c r="M37" s="21">
        <f>IF(M6&gt;=40,POWER(M6,2),POWER(M6/2,2))</f>
        <v>0</v>
      </c>
      <c r="N37" s="21">
        <f>IF(N6&gt;=40,POWER(N6,2),POWER(N6/2,2))</f>
        <v>0</v>
      </c>
      <c r="O37" s="21">
        <f>IF(O6&gt;=30,POWER(O6,2),POWER(O6/2,2))</f>
        <v>0</v>
      </c>
      <c r="P37" s="21">
        <f>IF(P6&gt;=30,POWER(P6,2),POWER(P6/2,2))</f>
        <v>0</v>
      </c>
    </row>
    <row r="38" spans="1:16" ht="15.75" hidden="1" outlineLevel="1" x14ac:dyDescent="0.25">
      <c r="A38" s="19">
        <f t="shared" si="1"/>
        <v>5</v>
      </c>
      <c r="B38" s="28" t="str">
        <f>B7</f>
        <v>Poseidon</v>
      </c>
      <c r="C38" s="29" t="str">
        <f>C7</f>
        <v xml:space="preserve">Чижонок Сергей </v>
      </c>
      <c r="D38" s="21">
        <f>SUM(F38:P38)</f>
        <v>477.45000000000005</v>
      </c>
      <c r="E38" s="3">
        <f>IF(D38&gt;0,RANK(D38,$D$34:$D$61),реглист!$C$62+1)</f>
        <v>7</v>
      </c>
      <c r="F38" s="20">
        <f>POWER(F7,2)</f>
        <v>243.35999999999999</v>
      </c>
      <c r="G38" s="20">
        <f>POWER(G7,2)</f>
        <v>234.09000000000003</v>
      </c>
      <c r="H38" s="20">
        <f>POWER(H7,2)</f>
        <v>0</v>
      </c>
      <c r="I38" s="20">
        <f>POWER(I7,2)</f>
        <v>0</v>
      </c>
      <c r="J38" s="21">
        <f>IF(J7&gt;=45,POWER(J7,2),POWER(J7/2,2))</f>
        <v>0</v>
      </c>
      <c r="K38" s="21">
        <f>IF(K7&gt;=45,POWER(K7,2),POWER(K7/2,2))</f>
        <v>0</v>
      </c>
      <c r="L38" s="21">
        <f>IF(L7&gt;=45,POWER(L7,2),POWER(L7/2,2))</f>
        <v>0</v>
      </c>
      <c r="M38" s="21">
        <f>IF(M7&gt;=40,POWER(M7,2),POWER(M7/2,2))</f>
        <v>0</v>
      </c>
      <c r="N38" s="21">
        <f>IF(N7&gt;=40,POWER(N7,2),POWER(N7/2,2))</f>
        <v>0</v>
      </c>
      <c r="O38" s="21">
        <f>IF(O7&gt;=30,POWER(O7,2),POWER(O7/2,2))</f>
        <v>0</v>
      </c>
      <c r="P38" s="21">
        <f>IF(P7&gt;=30,POWER(P7,2),POWER(P7/2,2))</f>
        <v>0</v>
      </c>
    </row>
    <row r="39" spans="1:16" ht="15.75" hidden="1" outlineLevel="1" x14ac:dyDescent="0.25">
      <c r="A39" s="19">
        <f t="shared" si="1"/>
        <v>6</v>
      </c>
      <c r="B39" s="28" t="str">
        <f>B8</f>
        <v>FISHINGSTOCK BELARUS</v>
      </c>
      <c r="C39" s="29" t="str">
        <f>C8</f>
        <v>Лунякин Олег</v>
      </c>
      <c r="D39" s="21">
        <f>SUM(F39:P39)</f>
        <v>193.21</v>
      </c>
      <c r="E39" s="3">
        <f>IF(D39&gt;0,RANK(D39,$D$34:$D$61),реглист!$C$62+1)</f>
        <v>17</v>
      </c>
      <c r="F39" s="20">
        <f>POWER(F8,2)</f>
        <v>193.21</v>
      </c>
      <c r="G39" s="20">
        <f>POWER(G8,2)</f>
        <v>0</v>
      </c>
      <c r="H39" s="20">
        <f>POWER(H8,2)</f>
        <v>0</v>
      </c>
      <c r="I39" s="20">
        <f>POWER(I8,2)</f>
        <v>0</v>
      </c>
      <c r="J39" s="21">
        <f>IF(J8&gt;=45,POWER(J8,2),POWER(J8/2,2))</f>
        <v>0</v>
      </c>
      <c r="K39" s="21">
        <f>IF(K8&gt;=45,POWER(K8,2),POWER(K8/2,2))</f>
        <v>0</v>
      </c>
      <c r="L39" s="21">
        <f>IF(L8&gt;=45,POWER(L8,2),POWER(L8/2,2))</f>
        <v>0</v>
      </c>
      <c r="M39" s="21">
        <f>IF(M8&gt;=40,POWER(M8,2),POWER(M8/2,2))</f>
        <v>0</v>
      </c>
      <c r="N39" s="21">
        <f>IF(N8&gt;=40,POWER(N8,2),POWER(N8/2,2))</f>
        <v>0</v>
      </c>
      <c r="O39" s="21">
        <f>IF(O8&gt;=30,POWER(O8,2),POWER(O8/2,2))</f>
        <v>0</v>
      </c>
      <c r="P39" s="21">
        <f>IF(P8&gt;=30,POWER(P8,2),POWER(P8/2,2))</f>
        <v>0</v>
      </c>
    </row>
    <row r="40" spans="1:16" ht="15.75" hidden="1" outlineLevel="1" x14ac:dyDescent="0.25">
      <c r="A40" s="19">
        <f t="shared" si="1"/>
        <v>7</v>
      </c>
      <c r="B40" s="28" t="str">
        <f>B9</f>
        <v>West Fishing</v>
      </c>
      <c r="C40" s="29" t="str">
        <f>C9</f>
        <v xml:space="preserve">Непомнящий Виктор </v>
      </c>
      <c r="D40" s="21">
        <f>SUM(F40:P40)</f>
        <v>763.64999999999986</v>
      </c>
      <c r="E40" s="3">
        <f>IF(D40&gt;0,RANK(D40,$D$34:$D$61),реглист!$C$62+1)</f>
        <v>3</v>
      </c>
      <c r="F40" s="20">
        <f>POWER(F9,2)</f>
        <v>184.95999999999998</v>
      </c>
      <c r="G40" s="20">
        <f>POWER(G9,2)</f>
        <v>237.16000000000003</v>
      </c>
      <c r="H40" s="20">
        <f>POWER(H9,2)</f>
        <v>125.43999999999998</v>
      </c>
      <c r="I40" s="20">
        <f>POWER(I9,2)</f>
        <v>216.08999999999997</v>
      </c>
      <c r="J40" s="21">
        <f>IF(J9&gt;=45,POWER(J9,2),POWER(J9/2,2))</f>
        <v>0</v>
      </c>
      <c r="K40" s="21">
        <f>IF(K9&gt;=45,POWER(K9,2),POWER(K9/2,2))</f>
        <v>0</v>
      </c>
      <c r="L40" s="21">
        <f>IF(L9&gt;=45,POWER(L9,2),POWER(L9/2,2))</f>
        <v>0</v>
      </c>
      <c r="M40" s="21">
        <f>IF(M9&gt;=40,POWER(M9,2),POWER(M9/2,2))</f>
        <v>0</v>
      </c>
      <c r="N40" s="21">
        <f>IF(N9&gt;=40,POWER(N9,2),POWER(N9/2,2))</f>
        <v>0</v>
      </c>
      <c r="O40" s="21">
        <f>IF(O9&gt;=30,POWER(O9,2),POWER(O9/2,2))</f>
        <v>0</v>
      </c>
      <c r="P40" s="21">
        <f>IF(P9&gt;=30,POWER(P9,2),POWER(P9/2,2))</f>
        <v>0</v>
      </c>
    </row>
    <row r="41" spans="1:16" ht="15.75" hidden="1" outlineLevel="1" x14ac:dyDescent="0.25">
      <c r="A41" s="19">
        <f t="shared" si="1"/>
        <v>8</v>
      </c>
      <c r="B41" s="28" t="str">
        <f>B10</f>
        <v>Gefest</v>
      </c>
      <c r="C41" s="29" t="str">
        <f>C10</f>
        <v xml:space="preserve">Саган Сергей </v>
      </c>
      <c r="D41" s="21">
        <f>SUM(F41:P41)</f>
        <v>1250.02</v>
      </c>
      <c r="E41" s="3">
        <f>IF(D41&gt;0,RANK(D41,$D$34:$D$61),реглист!$C$62+1)</f>
        <v>2</v>
      </c>
      <c r="F41" s="20">
        <f>POWER(F10,2)</f>
        <v>630.0100000000001</v>
      </c>
      <c r="G41" s="20">
        <f>POWER(G10,2)</f>
        <v>620.00999999999988</v>
      </c>
      <c r="H41" s="20">
        <f>POWER(H10,2)</f>
        <v>0</v>
      </c>
      <c r="I41" s="20">
        <f>POWER(I10,2)</f>
        <v>0</v>
      </c>
      <c r="J41" s="21">
        <f>IF(J10&gt;=45,POWER(J10,2),POWER(J10/2,2))</f>
        <v>0</v>
      </c>
      <c r="K41" s="21">
        <f>IF(K10&gt;=45,POWER(K10,2),POWER(K10/2,2))</f>
        <v>0</v>
      </c>
      <c r="L41" s="21">
        <f>IF(L10&gt;=45,POWER(L10,2),POWER(L10/2,2))</f>
        <v>0</v>
      </c>
      <c r="M41" s="21">
        <f>IF(M10&gt;=40,POWER(M10,2),POWER(M10/2,2))</f>
        <v>0</v>
      </c>
      <c r="N41" s="21">
        <f>IF(N10&gt;=40,POWER(N10,2),POWER(N10/2,2))</f>
        <v>0</v>
      </c>
      <c r="O41" s="21">
        <f>IF(O10&gt;=30,POWER(O10,2),POWER(O10/2,2))</f>
        <v>0</v>
      </c>
      <c r="P41" s="21">
        <f>IF(P10&gt;=30,POWER(P10,2),POWER(P10/2,2))</f>
        <v>0</v>
      </c>
    </row>
    <row r="42" spans="1:16" ht="15.75" hidden="1" outlineLevel="1" x14ac:dyDescent="0.25">
      <c r="A42" s="19">
        <f t="shared" si="1"/>
        <v>9</v>
      </c>
      <c r="B42" s="28" t="str">
        <f>B11</f>
        <v>Bona Кобрин</v>
      </c>
      <c r="C42" s="29" t="str">
        <f>C11</f>
        <v xml:space="preserve">Марковский Максим </v>
      </c>
      <c r="D42" s="21">
        <f>SUM(F42:P42)</f>
        <v>0</v>
      </c>
      <c r="E42" s="3">
        <f>IF(D42&gt;0,RANK(D42,$D$34:$D$61),реглист!$C$62+1)</f>
        <v>29</v>
      </c>
      <c r="F42" s="20">
        <f>POWER(F11,2)</f>
        <v>0</v>
      </c>
      <c r="G42" s="20">
        <f>POWER(G11,2)</f>
        <v>0</v>
      </c>
      <c r="H42" s="20">
        <f>POWER(H11,2)</f>
        <v>0</v>
      </c>
      <c r="I42" s="20">
        <f>POWER(I11,2)</f>
        <v>0</v>
      </c>
      <c r="J42" s="21">
        <f>IF(J11&gt;=45,POWER(J11,2),POWER(J11/2,2))</f>
        <v>0</v>
      </c>
      <c r="K42" s="21">
        <f>IF(K11&gt;=45,POWER(K11,2),POWER(K11/2,2))</f>
        <v>0</v>
      </c>
      <c r="L42" s="21">
        <f>IF(L11&gt;=45,POWER(L11,2),POWER(L11/2,2))</f>
        <v>0</v>
      </c>
      <c r="M42" s="21">
        <f>IF(M11&gt;=40,POWER(M11,2),POWER(M11/2,2))</f>
        <v>0</v>
      </c>
      <c r="N42" s="21">
        <f>IF(N11&gt;=40,POWER(N11,2),POWER(N11/2,2))</f>
        <v>0</v>
      </c>
      <c r="O42" s="21">
        <f>IF(O11&gt;=30,POWER(O11,2),POWER(O11/2,2))</f>
        <v>0</v>
      </c>
      <c r="P42" s="21">
        <f>IF(P11&gt;=30,POWER(P11,2),POWER(P11/2,2))</f>
        <v>0</v>
      </c>
    </row>
    <row r="43" spans="1:16" ht="15.75" hidden="1" outlineLevel="1" x14ac:dyDescent="0.25">
      <c r="A43" s="19">
        <f t="shared" si="1"/>
        <v>10</v>
      </c>
      <c r="B43" s="28" t="str">
        <f>B12</f>
        <v>Трудовые резервы</v>
      </c>
      <c r="C43" s="29" t="str">
        <f>C12</f>
        <v xml:space="preserve">Пожарский Константин </v>
      </c>
      <c r="D43" s="21">
        <f>SUM(F43:P43)</f>
        <v>0</v>
      </c>
      <c r="E43" s="3">
        <f>IF(D43&gt;0,RANK(D43,$D$34:$D$61),реглист!$C$62+1)</f>
        <v>29</v>
      </c>
      <c r="F43" s="20">
        <f>POWER(F12,2)</f>
        <v>0</v>
      </c>
      <c r="G43" s="20">
        <f>POWER(G12,2)</f>
        <v>0</v>
      </c>
      <c r="H43" s="20">
        <f>POWER(H12,2)</f>
        <v>0</v>
      </c>
      <c r="I43" s="20">
        <f>POWER(I12,2)</f>
        <v>0</v>
      </c>
      <c r="J43" s="21">
        <f>IF(J12&gt;=45,POWER(J12,2),POWER(J12/2,2))</f>
        <v>0</v>
      </c>
      <c r="K43" s="21">
        <f>IF(K12&gt;=45,POWER(K12,2),POWER(K12/2,2))</f>
        <v>0</v>
      </c>
      <c r="L43" s="21">
        <f>IF(L12&gt;=45,POWER(L12,2),POWER(L12/2,2))</f>
        <v>0</v>
      </c>
      <c r="M43" s="21">
        <f>IF(M12&gt;=40,POWER(M12,2),POWER(M12/2,2))</f>
        <v>0</v>
      </c>
      <c r="N43" s="21">
        <f>IF(N12&gt;=40,POWER(N12,2),POWER(N12/2,2))</f>
        <v>0</v>
      </c>
      <c r="O43" s="21">
        <f>IF(O12&gt;=30,POWER(O12,2),POWER(O12/2,2))</f>
        <v>0</v>
      </c>
      <c r="P43" s="21">
        <f>IF(P12&gt;=30,POWER(P12,2),POWER(P12/2,2))</f>
        <v>0</v>
      </c>
    </row>
    <row r="44" spans="1:16" ht="15.75" hidden="1" outlineLevel="1" x14ac:dyDescent="0.25">
      <c r="A44" s="19">
        <f t="shared" si="1"/>
        <v>11</v>
      </c>
      <c r="B44" s="28" t="str">
        <f>B13</f>
        <v>Perch Legends</v>
      </c>
      <c r="C44" s="29" t="str">
        <f>C13</f>
        <v xml:space="preserve">Лабанок Александр </v>
      </c>
      <c r="D44" s="21">
        <f>SUM(F44:P44)</f>
        <v>166.41</v>
      </c>
      <c r="E44" s="3">
        <f>IF(D44&gt;0,RANK(D44,$D$34:$D$61),реглист!$C$62+1)</f>
        <v>18</v>
      </c>
      <c r="F44" s="20">
        <f>POWER(F13,2)</f>
        <v>166.41</v>
      </c>
      <c r="G44" s="20">
        <f>POWER(G13,2)</f>
        <v>0</v>
      </c>
      <c r="H44" s="20">
        <f>POWER(H13,2)</f>
        <v>0</v>
      </c>
      <c r="I44" s="20">
        <f>POWER(I13,2)</f>
        <v>0</v>
      </c>
      <c r="J44" s="21">
        <f>IF(J13&gt;=45,POWER(J13,2),POWER(J13/2,2))</f>
        <v>0</v>
      </c>
      <c r="K44" s="21">
        <f>IF(K13&gt;=45,POWER(K13,2),POWER(K13/2,2))</f>
        <v>0</v>
      </c>
      <c r="L44" s="21">
        <f>IF(L13&gt;=45,POWER(L13,2),POWER(L13/2,2))</f>
        <v>0</v>
      </c>
      <c r="M44" s="21">
        <f>IF(M13&gt;=40,POWER(M13,2),POWER(M13/2,2))</f>
        <v>0</v>
      </c>
      <c r="N44" s="21">
        <f>IF(N13&gt;=40,POWER(N13,2),POWER(N13/2,2))</f>
        <v>0</v>
      </c>
      <c r="O44" s="21">
        <f>IF(O13&gt;=30,POWER(O13,2),POWER(O13/2,2))</f>
        <v>0</v>
      </c>
      <c r="P44" s="21">
        <f>IF(P13&gt;=30,POWER(P13,2),POWER(P13/2,2))</f>
        <v>0</v>
      </c>
    </row>
    <row r="45" spans="1:16" ht="15.75" hidden="1" outlineLevel="1" x14ac:dyDescent="0.25">
      <c r="A45" s="19">
        <f t="shared" si="1"/>
        <v>12</v>
      </c>
      <c r="B45" s="28" t="str">
        <f>B14</f>
        <v>Bait Breath Team</v>
      </c>
      <c r="C45" s="29" t="str">
        <f>C14</f>
        <v xml:space="preserve">Зубко Сергей </v>
      </c>
      <c r="D45" s="21">
        <f>SUM(F45:P45)</f>
        <v>327.07</v>
      </c>
      <c r="E45" s="3">
        <f>IF(D45&gt;0,RANK(D45,$D$34:$D$61),реглист!$C$62+1)</f>
        <v>13</v>
      </c>
      <c r="F45" s="20">
        <f>POWER(F14,2)</f>
        <v>198.81</v>
      </c>
      <c r="G45" s="20">
        <f>POWER(G14,2)</f>
        <v>0</v>
      </c>
      <c r="H45" s="20">
        <f>POWER(H14,2)</f>
        <v>0</v>
      </c>
      <c r="I45" s="20">
        <f>POWER(I14,2)</f>
        <v>0</v>
      </c>
      <c r="J45" s="21">
        <f>IF(J14&gt;=45,POWER(J14,2),POWER(J14/2,2))</f>
        <v>98.01</v>
      </c>
      <c r="K45" s="21">
        <f>IF(K14&gt;=45,POWER(K14,2),POWER(K14/2,2))</f>
        <v>0</v>
      </c>
      <c r="L45" s="21">
        <f>IF(L14&gt;=45,POWER(L14,2),POWER(L14/2,2))</f>
        <v>0</v>
      </c>
      <c r="M45" s="21">
        <f>IF(M14&gt;=40,POWER(M14,2),POWER(M14/2,2))</f>
        <v>0</v>
      </c>
      <c r="N45" s="21">
        <f>IF(N14&gt;=40,POWER(N14,2),POWER(N14/2,2))</f>
        <v>0</v>
      </c>
      <c r="O45" s="21">
        <f>IF(O14&gt;=30,POWER(O14,2),POWER(O14/2,2))</f>
        <v>30.25</v>
      </c>
      <c r="P45" s="21">
        <f>IF(P14&gt;=30,POWER(P14,2),POWER(P14/2,2))</f>
        <v>0</v>
      </c>
    </row>
    <row r="46" spans="1:16" ht="15.75" hidden="1" outlineLevel="1" x14ac:dyDescent="0.25">
      <c r="A46" s="19">
        <f t="shared" si="1"/>
        <v>13</v>
      </c>
      <c r="B46" s="28" t="str">
        <f>B15</f>
        <v>FishUp Team</v>
      </c>
      <c r="C46" s="29" t="str">
        <f>C15</f>
        <v xml:space="preserve">Волосевич Виталий </v>
      </c>
      <c r="D46" s="21">
        <f>SUM(F46:P46)</f>
        <v>225</v>
      </c>
      <c r="E46" s="3">
        <f>IF(D46&gt;0,RANK(D46,$D$34:$D$61),реглист!$C$62+1)</f>
        <v>16</v>
      </c>
      <c r="F46" s="20">
        <f>POWER(F15,2)</f>
        <v>225</v>
      </c>
      <c r="G46" s="20">
        <f>POWER(G15,2)</f>
        <v>0</v>
      </c>
      <c r="H46" s="20">
        <f>POWER(H15,2)</f>
        <v>0</v>
      </c>
      <c r="I46" s="20">
        <f>POWER(I15,2)</f>
        <v>0</v>
      </c>
      <c r="J46" s="21">
        <f>IF(J15&gt;=45,POWER(J15,2),POWER(J15/2,2))</f>
        <v>0</v>
      </c>
      <c r="K46" s="21">
        <f>IF(K15&gt;=45,POWER(K15,2),POWER(K15/2,2))</f>
        <v>0</v>
      </c>
      <c r="L46" s="21">
        <f>IF(L15&gt;=45,POWER(L15,2),POWER(L15/2,2))</f>
        <v>0</v>
      </c>
      <c r="M46" s="21">
        <f>IF(M15&gt;=40,POWER(M15,2),POWER(M15/2,2))</f>
        <v>0</v>
      </c>
      <c r="N46" s="21">
        <f>IF(N15&gt;=40,POWER(N15,2),POWER(N15/2,2))</f>
        <v>0</v>
      </c>
      <c r="O46" s="21">
        <f>IF(O15&gt;=30,POWER(O15,2),POWER(O15/2,2))</f>
        <v>0</v>
      </c>
      <c r="P46" s="21">
        <f>IF(P15&gt;=30,POWER(P15,2),POWER(P15/2,2))</f>
        <v>0</v>
      </c>
    </row>
    <row r="47" spans="1:16" ht="15.75" hidden="1" outlineLevel="1" x14ac:dyDescent="0.25">
      <c r="A47" s="19">
        <f t="shared" si="1"/>
        <v>14</v>
      </c>
      <c r="B47" s="28" t="str">
        <f>B16</f>
        <v>Amateurs</v>
      </c>
      <c r="C47" s="29" t="str">
        <f>C16</f>
        <v xml:space="preserve">Соколов Кирилл </v>
      </c>
      <c r="D47" s="21">
        <f>SUM(F47:P47)</f>
        <v>0</v>
      </c>
      <c r="E47" s="3">
        <f>IF(D47&gt;0,RANK(D47,$D$34:$D$61),реглист!$C$62+1)</f>
        <v>29</v>
      </c>
      <c r="F47" s="20">
        <f>POWER(F16,2)</f>
        <v>0</v>
      </c>
      <c r="G47" s="20">
        <f>POWER(G16,2)</f>
        <v>0</v>
      </c>
      <c r="H47" s="20">
        <f>POWER(H16,2)</f>
        <v>0</v>
      </c>
      <c r="I47" s="20">
        <f>POWER(I16,2)</f>
        <v>0</v>
      </c>
      <c r="J47" s="21">
        <f>IF(J16&gt;=45,POWER(J16,2),POWER(J16/2,2))</f>
        <v>0</v>
      </c>
      <c r="K47" s="21">
        <f>IF(K16&gt;=45,POWER(K16,2),POWER(K16/2,2))</f>
        <v>0</v>
      </c>
      <c r="L47" s="21">
        <f>IF(L16&gt;=45,POWER(L16,2),POWER(L16/2,2))</f>
        <v>0</v>
      </c>
      <c r="M47" s="21">
        <f>IF(M16&gt;=40,POWER(M16,2),POWER(M16/2,2))</f>
        <v>0</v>
      </c>
      <c r="N47" s="21">
        <f>IF(N16&gt;=40,POWER(N16,2),POWER(N16/2,2))</f>
        <v>0</v>
      </c>
      <c r="O47" s="21">
        <f>IF(O16&gt;=30,POWER(O16,2),POWER(O16/2,2))</f>
        <v>0</v>
      </c>
      <c r="P47" s="21">
        <f>IF(P16&gt;=30,POWER(P16,2),POWER(P16/2,2))</f>
        <v>0</v>
      </c>
    </row>
    <row r="48" spans="1:16" ht="15.75" hidden="1" outlineLevel="1" x14ac:dyDescent="0.25">
      <c r="A48" s="19">
        <f t="shared" si="1"/>
        <v>15</v>
      </c>
      <c r="B48" s="28" t="str">
        <f>B17</f>
        <v>RockFish</v>
      </c>
      <c r="C48" s="29" t="str">
        <f>C17</f>
        <v xml:space="preserve">Силивончик Павел </v>
      </c>
      <c r="D48" s="21">
        <f>SUM(F48:P48)</f>
        <v>349.69</v>
      </c>
      <c r="E48" s="3">
        <f>IF(D48&gt;0,RANK(D48,$D$34:$D$61),реглист!$C$62+1)</f>
        <v>12</v>
      </c>
      <c r="F48" s="20">
        <f>POWER(F17,2)</f>
        <v>349.69</v>
      </c>
      <c r="G48" s="20">
        <f>POWER(G17,2)</f>
        <v>0</v>
      </c>
      <c r="H48" s="20">
        <f>POWER(H17,2)</f>
        <v>0</v>
      </c>
      <c r="I48" s="20">
        <f>POWER(I17,2)</f>
        <v>0</v>
      </c>
      <c r="J48" s="21">
        <f>IF(J17&gt;=45,POWER(J17,2),POWER(J17/2,2))</f>
        <v>0</v>
      </c>
      <c r="K48" s="21">
        <f>IF(K17&gt;=45,POWER(K17,2),POWER(K17/2,2))</f>
        <v>0</v>
      </c>
      <c r="L48" s="21">
        <f>IF(L17&gt;=45,POWER(L17,2),POWER(L17/2,2))</f>
        <v>0</v>
      </c>
      <c r="M48" s="21">
        <f>IF(M17&gt;=40,POWER(M17,2),POWER(M17/2,2))</f>
        <v>0</v>
      </c>
      <c r="N48" s="21">
        <f>IF(N17&gt;=40,POWER(N17,2),POWER(N17/2,2))</f>
        <v>0</v>
      </c>
      <c r="O48" s="21">
        <f>IF(O17&gt;=30,POWER(O17,2),POWER(O17/2,2))</f>
        <v>0</v>
      </c>
      <c r="P48" s="21">
        <f>IF(P17&gt;=30,POWER(P17,2),POWER(P17/2,2))</f>
        <v>0</v>
      </c>
    </row>
    <row r="49" spans="1:16" ht="15.75" hidden="1" outlineLevel="1" x14ac:dyDescent="0.25">
      <c r="A49" s="19">
        <f t="shared" si="1"/>
        <v>16</v>
      </c>
      <c r="B49" s="28" t="str">
        <f>B18</f>
        <v>Против Течения</v>
      </c>
      <c r="C49" s="29" t="str">
        <f>C18</f>
        <v>Кириенко Кирилл</v>
      </c>
      <c r="D49" s="21">
        <f>SUM(F49:P49)</f>
        <v>522.25</v>
      </c>
      <c r="E49" s="3">
        <f>IF(D49&gt;0,RANK(D49,$D$34:$D$61),реглист!$C$62+1)</f>
        <v>5</v>
      </c>
      <c r="F49" s="20">
        <f>POWER(F18,2)</f>
        <v>278.89</v>
      </c>
      <c r="G49" s="20">
        <f>POWER(G18,2)</f>
        <v>243.35999999999999</v>
      </c>
      <c r="H49" s="20">
        <f>POWER(H18,2)</f>
        <v>0</v>
      </c>
      <c r="I49" s="20">
        <f>POWER(I18,2)</f>
        <v>0</v>
      </c>
      <c r="J49" s="21">
        <f>IF(J18&gt;=45,POWER(J18,2),POWER(J18/2,2))</f>
        <v>0</v>
      </c>
      <c r="K49" s="21">
        <f>IF(K18&gt;=45,POWER(K18,2),POWER(K18/2,2))</f>
        <v>0</v>
      </c>
      <c r="L49" s="21">
        <f>IF(L18&gt;=45,POWER(L18,2),POWER(L18/2,2))</f>
        <v>0</v>
      </c>
      <c r="M49" s="21">
        <f>IF(M18&gt;=40,POWER(M18,2),POWER(M18/2,2))</f>
        <v>0</v>
      </c>
      <c r="N49" s="21">
        <f>IF(N18&gt;=40,POWER(N18,2),POWER(N18/2,2))</f>
        <v>0</v>
      </c>
      <c r="O49" s="21">
        <f>IF(O18&gt;=30,POWER(O18,2),POWER(O18/2,2))</f>
        <v>0</v>
      </c>
      <c r="P49" s="21">
        <f>IF(P18&gt;=30,POWER(P18,2),POWER(P18/2,2))</f>
        <v>0</v>
      </c>
    </row>
    <row r="50" spans="1:16" ht="15.75" hidden="1" outlineLevel="1" x14ac:dyDescent="0.25">
      <c r="A50" s="19">
        <f t="shared" si="1"/>
        <v>17</v>
      </c>
      <c r="B50" s="28" t="str">
        <f>B19</f>
        <v>ASpinnTeam</v>
      </c>
      <c r="C50" s="29" t="str">
        <f>C19</f>
        <v>Нугуманов Артём</v>
      </c>
      <c r="D50" s="21">
        <f>SUM(F50:P50)</f>
        <v>0</v>
      </c>
      <c r="E50" s="3">
        <f>IF(D50&gt;0,RANK(D50,$D$34:$D$61),реглист!$C$62+1)</f>
        <v>29</v>
      </c>
      <c r="F50" s="20">
        <f>POWER(F19,2)</f>
        <v>0</v>
      </c>
      <c r="G50" s="20">
        <f>POWER(G19,2)</f>
        <v>0</v>
      </c>
      <c r="H50" s="20">
        <f>POWER(H19,2)</f>
        <v>0</v>
      </c>
      <c r="I50" s="20">
        <f>POWER(I19,2)</f>
        <v>0</v>
      </c>
      <c r="J50" s="21">
        <f>IF(J19&gt;=45,POWER(J19,2),POWER(J19/2,2))</f>
        <v>0</v>
      </c>
      <c r="K50" s="21">
        <f>IF(K19&gt;=45,POWER(K19,2),POWER(K19/2,2))</f>
        <v>0</v>
      </c>
      <c r="L50" s="21">
        <f>IF(L19&gt;=45,POWER(L19,2),POWER(L19/2,2))</f>
        <v>0</v>
      </c>
      <c r="M50" s="21">
        <f>IF(M19&gt;=40,POWER(M19,2),POWER(M19/2,2))</f>
        <v>0</v>
      </c>
      <c r="N50" s="21">
        <f>IF(N19&gt;=40,POWER(N19,2),POWER(N19/2,2))</f>
        <v>0</v>
      </c>
      <c r="O50" s="21">
        <f>IF(O19&gt;=30,POWER(O19,2),POWER(O19/2,2))</f>
        <v>0</v>
      </c>
      <c r="P50" s="21">
        <f>IF(P19&gt;=30,POWER(P19,2),POWER(P19/2,2))</f>
        <v>0</v>
      </c>
    </row>
    <row r="51" spans="1:16" ht="15.75" hidden="1" outlineLevel="1" x14ac:dyDescent="0.25">
      <c r="A51" s="19">
        <f t="shared" si="1"/>
        <v>18</v>
      </c>
      <c r="B51" s="28" t="str">
        <f>B20</f>
        <v>Fanatic Belarus</v>
      </c>
      <c r="C51" s="29" t="str">
        <f>C20</f>
        <v xml:space="preserve">Рулинский Александр </v>
      </c>
      <c r="D51" s="21">
        <f>SUM(F51:P51)</f>
        <v>89.302499999999981</v>
      </c>
      <c r="E51" s="3">
        <f>IF(D51&gt;0,RANK(D51,$D$34:$D$61),реглист!$C$62+1)</f>
        <v>20</v>
      </c>
      <c r="F51" s="20">
        <f>POWER(F20,2)</f>
        <v>0</v>
      </c>
      <c r="G51" s="20">
        <f>POWER(G20,2)</f>
        <v>0</v>
      </c>
      <c r="H51" s="20">
        <f>POWER(H20,2)</f>
        <v>0</v>
      </c>
      <c r="I51" s="20">
        <f>POWER(I20,2)</f>
        <v>0</v>
      </c>
      <c r="J51" s="21">
        <f>IF(J20&gt;=45,POWER(J20,2),POWER(J20/2,2))</f>
        <v>0</v>
      </c>
      <c r="K51" s="21">
        <f>IF(K20&gt;=45,POWER(K20,2),POWER(K20/2,2))</f>
        <v>0</v>
      </c>
      <c r="L51" s="21">
        <f>IF(L20&gt;=45,POWER(L20,2),POWER(L20/2,2))</f>
        <v>0</v>
      </c>
      <c r="M51" s="21">
        <f>IF(M20&gt;=40,POWER(M20,2),POWER(M20/2,2))</f>
        <v>89.302499999999981</v>
      </c>
      <c r="N51" s="21">
        <f>IF(N20&gt;=40,POWER(N20,2),POWER(N20/2,2))</f>
        <v>0</v>
      </c>
      <c r="O51" s="21">
        <f>IF(O20&gt;=30,POWER(O20,2),POWER(O20/2,2))</f>
        <v>0</v>
      </c>
      <c r="P51" s="21">
        <f>IF(P20&gt;=30,POWER(P20,2),POWER(P20/2,2))</f>
        <v>0</v>
      </c>
    </row>
    <row r="52" spans="1:16" ht="15.75" hidden="1" outlineLevel="1" x14ac:dyDescent="0.25">
      <c r="A52" s="19">
        <f t="shared" si="1"/>
        <v>19</v>
      </c>
      <c r="B52" s="28" t="str">
        <f>B21</f>
        <v>SB-FISHING</v>
      </c>
      <c r="C52" s="29" t="str">
        <f>C21</f>
        <v xml:space="preserve">Болбас Тимофей </v>
      </c>
      <c r="D52" s="21">
        <f>SUM(F52:P52)</f>
        <v>2579.4299999999998</v>
      </c>
      <c r="E52" s="3">
        <f>IF(D52&gt;0,RANK(D52,$D$34:$D$61),реглист!$C$62+1)</f>
        <v>1</v>
      </c>
      <c r="F52" s="20">
        <f>POWER(F21,2)</f>
        <v>187.68999999999997</v>
      </c>
      <c r="G52" s="20">
        <f>POWER(G21,2)</f>
        <v>182.25</v>
      </c>
      <c r="H52" s="20">
        <f>POWER(H21,2)</f>
        <v>139.24</v>
      </c>
      <c r="I52" s="20">
        <f>POWER(I21,2)</f>
        <v>0</v>
      </c>
      <c r="J52" s="21">
        <f>IF(J21&gt;=45,POWER(J21,2),POWER(J21/2,2))</f>
        <v>2070.25</v>
      </c>
      <c r="K52" s="21">
        <f>IF(K21&gt;=45,POWER(K21,2),POWER(K21/2,2))</f>
        <v>0</v>
      </c>
      <c r="L52" s="21">
        <f>IF(L21&gt;=45,POWER(L21,2),POWER(L21/2,2))</f>
        <v>0</v>
      </c>
      <c r="M52" s="21">
        <f>IF(M21&gt;=40,POWER(M21,2),POWER(M21/2,2))</f>
        <v>0</v>
      </c>
      <c r="N52" s="21">
        <f>IF(N21&gt;=40,POWER(N21,2),POWER(N21/2,2))</f>
        <v>0</v>
      </c>
      <c r="O52" s="21">
        <f>IF(O21&gt;=30,POWER(O21,2),POWER(O21/2,2))</f>
        <v>0</v>
      </c>
      <c r="P52" s="21">
        <f>IF(P21&gt;=30,POWER(P21,2),POWER(P21/2,2))</f>
        <v>0</v>
      </c>
    </row>
    <row r="53" spans="1:16" ht="15.75" hidden="1" outlineLevel="1" x14ac:dyDescent="0.25">
      <c r="A53" s="19">
        <f t="shared" si="1"/>
        <v>20</v>
      </c>
      <c r="B53" s="28" t="str">
        <f>B22</f>
        <v>Фарватер</v>
      </c>
      <c r="C53" s="29" t="str">
        <f>C22</f>
        <v xml:space="preserve">Цыганок Михаил </v>
      </c>
      <c r="D53" s="21">
        <f>SUM(F53:P53)</f>
        <v>234.09000000000003</v>
      </c>
      <c r="E53" s="3">
        <f>IF(D53&gt;0,RANK(D53,$D$34:$D$61),реглист!$C$62+1)</f>
        <v>15</v>
      </c>
      <c r="F53" s="20">
        <f>POWER(F22,2)</f>
        <v>234.09000000000003</v>
      </c>
      <c r="G53" s="20">
        <f>POWER(G22,2)</f>
        <v>0</v>
      </c>
      <c r="H53" s="20">
        <f>POWER(H22,2)</f>
        <v>0</v>
      </c>
      <c r="I53" s="20">
        <f>POWER(I22,2)</f>
        <v>0</v>
      </c>
      <c r="J53" s="21">
        <f>IF(J22&gt;=45,POWER(J22,2),POWER(J22/2,2))</f>
        <v>0</v>
      </c>
      <c r="K53" s="21">
        <f>IF(K22&gt;=45,POWER(K22,2),POWER(K22/2,2))</f>
        <v>0</v>
      </c>
      <c r="L53" s="21">
        <f>IF(L22&gt;=45,POWER(L22,2),POWER(L22/2,2))</f>
        <v>0</v>
      </c>
      <c r="M53" s="21">
        <f>IF(M22&gt;=40,POWER(M22,2),POWER(M22/2,2))</f>
        <v>0</v>
      </c>
      <c r="N53" s="21">
        <f>IF(N22&gt;=40,POWER(N22,2),POWER(N22/2,2))</f>
        <v>0</v>
      </c>
      <c r="O53" s="21">
        <f>IF(O22&gt;=30,POWER(O22,2),POWER(O22/2,2))</f>
        <v>0</v>
      </c>
      <c r="P53" s="21">
        <f>IF(P22&gt;=30,POWER(P22,2),POWER(P22/2,2))</f>
        <v>0</v>
      </c>
    </row>
    <row r="54" spans="1:16" ht="15.75" hidden="1" outlineLevel="1" x14ac:dyDescent="0.25">
      <c r="A54" s="19">
        <f t="shared" si="1"/>
        <v>21</v>
      </c>
      <c r="B54" s="28" t="str">
        <f>B23</f>
        <v>Old Roads Fishing</v>
      </c>
      <c r="C54" s="29" t="str">
        <f>C23</f>
        <v xml:space="preserve">Чернышёв Егор </v>
      </c>
      <c r="D54" s="21">
        <f>SUM(F54:P54)</f>
        <v>432.58500000000004</v>
      </c>
      <c r="E54" s="3">
        <f>IF(D54&gt;0,RANK(D54,$D$34:$D$61),реглист!$C$62+1)</f>
        <v>8</v>
      </c>
      <c r="F54" s="20">
        <f>POWER(F23,2)</f>
        <v>0</v>
      </c>
      <c r="G54" s="20">
        <f>POWER(G23,2)</f>
        <v>0</v>
      </c>
      <c r="H54" s="20">
        <f>POWER(H23,2)</f>
        <v>0</v>
      </c>
      <c r="I54" s="20">
        <f>POWER(I23,2)</f>
        <v>0</v>
      </c>
      <c r="J54" s="21">
        <f>IF(J23&gt;=45,POWER(J23,2),POWER(J23/2,2))</f>
        <v>203.0625</v>
      </c>
      <c r="K54" s="21">
        <f>IF(K23&gt;=45,POWER(K23,2),POWER(K23/2,2))</f>
        <v>229.52250000000001</v>
      </c>
      <c r="L54" s="21">
        <f>IF(L23&gt;=45,POWER(L23,2),POWER(L23/2,2))</f>
        <v>0</v>
      </c>
      <c r="M54" s="21">
        <f>IF(M23&gt;=40,POWER(M23,2),POWER(M23/2,2))</f>
        <v>0</v>
      </c>
      <c r="N54" s="21">
        <f>IF(N23&gt;=40,POWER(N23,2),POWER(N23/2,2))</f>
        <v>0</v>
      </c>
      <c r="O54" s="21">
        <f>IF(O23&gt;=30,POWER(O23,2),POWER(O23/2,2))</f>
        <v>0</v>
      </c>
      <c r="P54" s="21">
        <f>IF(P23&gt;=30,POWER(P23,2),POWER(P23/2,2))</f>
        <v>0</v>
      </c>
    </row>
    <row r="55" spans="1:16" ht="15.75" hidden="1" outlineLevel="1" x14ac:dyDescent="0.25">
      <c r="A55" s="19">
        <f t="shared" si="1"/>
        <v>22</v>
      </c>
      <c r="B55" s="28" t="str">
        <f>B24</f>
        <v>Dream Team</v>
      </c>
      <c r="C55" s="29" t="str">
        <f>C24</f>
        <v xml:space="preserve">Тысевич Сергей </v>
      </c>
      <c r="D55" s="21">
        <f>SUM(F55:P55)</f>
        <v>0</v>
      </c>
      <c r="E55" s="3">
        <f>IF(D55&gt;0,RANK(D55,$D$34:$D$61),реглист!$C$62+1)</f>
        <v>29</v>
      </c>
      <c r="F55" s="20">
        <f>POWER(F24,2)</f>
        <v>0</v>
      </c>
      <c r="G55" s="20">
        <f>POWER(G24,2)</f>
        <v>0</v>
      </c>
      <c r="H55" s="20">
        <f>POWER(H24,2)</f>
        <v>0</v>
      </c>
      <c r="I55" s="20">
        <f>POWER(I24,2)</f>
        <v>0</v>
      </c>
      <c r="J55" s="21">
        <f>IF(J24&gt;=45,POWER(J24,2),POWER(J24/2,2))</f>
        <v>0</v>
      </c>
      <c r="K55" s="21">
        <f>IF(K24&gt;=45,POWER(K24,2),POWER(K24/2,2))</f>
        <v>0</v>
      </c>
      <c r="L55" s="21">
        <f>IF(L24&gt;=45,POWER(L24,2),POWER(L24/2,2))</f>
        <v>0</v>
      </c>
      <c r="M55" s="21">
        <f>IF(M24&gt;=40,POWER(M24,2),POWER(M24/2,2))</f>
        <v>0</v>
      </c>
      <c r="N55" s="21">
        <f>IF(N24&gt;=40,POWER(N24,2),POWER(N24/2,2))</f>
        <v>0</v>
      </c>
      <c r="O55" s="21">
        <f>IF(O24&gt;=30,POWER(O24,2),POWER(O24/2,2))</f>
        <v>0</v>
      </c>
      <c r="P55" s="21">
        <f>IF(P24&gt;=30,POWER(P24,2),POWER(P24/2,2))</f>
        <v>0</v>
      </c>
    </row>
    <row r="56" spans="1:16" ht="15.75" hidden="1" outlineLevel="1" x14ac:dyDescent="0.25">
      <c r="A56" s="19">
        <f t="shared" si="1"/>
        <v>23</v>
      </c>
      <c r="B56" s="28" t="str">
        <f>B25</f>
        <v>UL Hooligans</v>
      </c>
      <c r="C56" s="29" t="str">
        <f>C25</f>
        <v>Уютов Кирилл</v>
      </c>
      <c r="D56" s="21">
        <f>SUM(F56:P56)</f>
        <v>0</v>
      </c>
      <c r="E56" s="3">
        <f>IF(D56&gt;0,RANK(D56,$D$34:$D$61),реглист!$C$62+1)</f>
        <v>29</v>
      </c>
      <c r="F56" s="20">
        <f>POWER(F25,2)</f>
        <v>0</v>
      </c>
      <c r="G56" s="20">
        <f>POWER(G25,2)</f>
        <v>0</v>
      </c>
      <c r="H56" s="20">
        <f>POWER(H25,2)</f>
        <v>0</v>
      </c>
      <c r="I56" s="20">
        <f>POWER(I25,2)</f>
        <v>0</v>
      </c>
      <c r="J56" s="21">
        <f>IF(J25&gt;=45,POWER(J25,2),POWER(J25/2,2))</f>
        <v>0</v>
      </c>
      <c r="K56" s="21">
        <f>IF(K25&gt;=45,POWER(K25,2),POWER(K25/2,2))</f>
        <v>0</v>
      </c>
      <c r="L56" s="21">
        <f>IF(L25&gt;=45,POWER(L25,2),POWER(L25/2,2))</f>
        <v>0</v>
      </c>
      <c r="M56" s="21">
        <f>IF(M25&gt;=40,POWER(M25,2),POWER(M25/2,2))</f>
        <v>0</v>
      </c>
      <c r="N56" s="21">
        <f>IF(N25&gt;=40,POWER(N25,2),POWER(N25/2,2))</f>
        <v>0</v>
      </c>
      <c r="O56" s="21">
        <f>IF(O25&gt;=30,POWER(O25,2),POWER(O25/2,2))</f>
        <v>0</v>
      </c>
      <c r="P56" s="21">
        <f>IF(P25&gt;=30,POWER(P25,2),POWER(P25/2,2))</f>
        <v>0</v>
      </c>
    </row>
    <row r="57" spans="1:16" ht="15.75" hidden="1" outlineLevel="1" x14ac:dyDescent="0.25">
      <c r="A57" s="19">
        <f t="shared" si="1"/>
        <v>24</v>
      </c>
      <c r="B57" s="28" t="str">
        <f>B26</f>
        <v>Black River Team</v>
      </c>
      <c r="C57" s="29" t="str">
        <f>C26</f>
        <v>Ворон Павел</v>
      </c>
      <c r="D57" s="21">
        <f>SUM(F57:P57)</f>
        <v>0</v>
      </c>
      <c r="E57" s="3">
        <f>IF(D57&gt;0,RANK(D57,$D$34:$D$61),реглист!$C$62+1)</f>
        <v>29</v>
      </c>
      <c r="F57" s="20">
        <f>POWER(F26,2)</f>
        <v>0</v>
      </c>
      <c r="G57" s="20">
        <f>POWER(G26,2)</f>
        <v>0</v>
      </c>
      <c r="H57" s="20">
        <f>POWER(H26,2)</f>
        <v>0</v>
      </c>
      <c r="I57" s="20">
        <f>POWER(I26,2)</f>
        <v>0</v>
      </c>
      <c r="J57" s="21">
        <f>IF(J26&gt;=45,POWER(J26,2),POWER(J26/2,2))</f>
        <v>0</v>
      </c>
      <c r="K57" s="21">
        <f>IF(K26&gt;=45,POWER(K26,2),POWER(K26/2,2))</f>
        <v>0</v>
      </c>
      <c r="L57" s="21">
        <f>IF(L26&gt;=45,POWER(L26,2),POWER(L26/2,2))</f>
        <v>0</v>
      </c>
      <c r="M57" s="21">
        <f>IF(M26&gt;=40,POWER(M26,2),POWER(M26/2,2))</f>
        <v>0</v>
      </c>
      <c r="N57" s="21">
        <f>IF(N26&gt;=40,POWER(N26,2),POWER(N26/2,2))</f>
        <v>0</v>
      </c>
      <c r="O57" s="21">
        <f>IF(O26&gt;=30,POWER(O26,2),POWER(O26/2,2))</f>
        <v>0</v>
      </c>
      <c r="P57" s="21">
        <f>IF(P26&gt;=30,POWER(P26,2),POWER(P26/2,2))</f>
        <v>0</v>
      </c>
    </row>
    <row r="58" spans="1:16" ht="15.75" hidden="1" outlineLevel="1" x14ac:dyDescent="0.25">
      <c r="A58" s="19">
        <f t="shared" si="1"/>
        <v>25</v>
      </c>
      <c r="B58" s="28" t="str">
        <f>B27</f>
        <v>Legion</v>
      </c>
      <c r="C58" s="29" t="str">
        <f>C27</f>
        <v xml:space="preserve">Микулов Владимир </v>
      </c>
      <c r="D58" s="21">
        <f>SUM(F58:P58)</f>
        <v>352.64250000000004</v>
      </c>
      <c r="E58" s="3">
        <f>IF(D58&gt;0,RANK(D58,$D$34:$D$61),реглист!$C$62+1)</f>
        <v>11</v>
      </c>
      <c r="F58" s="20">
        <f>POWER(F27,2)</f>
        <v>0</v>
      </c>
      <c r="G58" s="20">
        <f>POWER(G27,2)</f>
        <v>0</v>
      </c>
      <c r="H58" s="20">
        <f>POWER(H27,2)</f>
        <v>0</v>
      </c>
      <c r="I58" s="20">
        <f>POWER(I27,2)</f>
        <v>0</v>
      </c>
      <c r="J58" s="21">
        <f>IF(J27&gt;=45,POWER(J27,2),POWER(J27/2,2))</f>
        <v>118.81</v>
      </c>
      <c r="K58" s="21">
        <f>IF(K27&gt;=45,POWER(K27,2),POWER(K27/2,2))</f>
        <v>87.422499999999999</v>
      </c>
      <c r="L58" s="21">
        <f>IF(L27&gt;=45,POWER(L27,2),POWER(L27/2,2))</f>
        <v>0</v>
      </c>
      <c r="M58" s="21">
        <f>IF(M27&gt;=40,POWER(M27,2),POWER(M27/2,2))</f>
        <v>146.41</v>
      </c>
      <c r="N58" s="21">
        <f>IF(N27&gt;=40,POWER(N27,2),POWER(N27/2,2))</f>
        <v>0</v>
      </c>
      <c r="O58" s="21">
        <f>IF(O27&gt;=30,POWER(O27,2),POWER(O27/2,2))</f>
        <v>0</v>
      </c>
      <c r="P58" s="21">
        <f>IF(P27&gt;=30,POWER(P27,2),POWER(P27/2,2))</f>
        <v>0</v>
      </c>
    </row>
    <row r="59" spans="1:16" ht="15.75" hidden="1" outlineLevel="1" x14ac:dyDescent="0.25">
      <c r="A59" s="19">
        <f t="shared" si="1"/>
        <v>26</v>
      </c>
      <c r="B59" s="28" t="str">
        <f>B28</f>
        <v>nanobass</v>
      </c>
      <c r="C59" s="29" t="str">
        <f>C28</f>
        <v xml:space="preserve">Бычик Роман </v>
      </c>
      <c r="D59" s="21">
        <f>SUM(F59:P59)</f>
        <v>0</v>
      </c>
      <c r="E59" s="3">
        <f>IF(D59&gt;0,RANK(D59,$D$34:$D$61),реглист!$C$62+1)</f>
        <v>29</v>
      </c>
      <c r="F59" s="20">
        <f>POWER(F28,2)</f>
        <v>0</v>
      </c>
      <c r="G59" s="20">
        <f>POWER(G28,2)</f>
        <v>0</v>
      </c>
      <c r="H59" s="20">
        <f>POWER(H28,2)</f>
        <v>0</v>
      </c>
      <c r="I59" s="20">
        <f>POWER(I28,2)</f>
        <v>0</v>
      </c>
      <c r="J59" s="21">
        <f>IF(J28&gt;=45,POWER(J28,2),POWER(J28/2,2))</f>
        <v>0</v>
      </c>
      <c r="K59" s="21">
        <f>IF(K28&gt;=45,POWER(K28,2),POWER(K28/2,2))</f>
        <v>0</v>
      </c>
      <c r="L59" s="21">
        <f>IF(L28&gt;=45,POWER(L28,2),POWER(L28/2,2))</f>
        <v>0</v>
      </c>
      <c r="M59" s="21">
        <f>IF(M28&gt;=40,POWER(M28,2),POWER(M28/2,2))</f>
        <v>0</v>
      </c>
      <c r="N59" s="21">
        <f>IF(N28&gt;=40,POWER(N28,2),POWER(N28/2,2))</f>
        <v>0</v>
      </c>
      <c r="O59" s="21">
        <f>IF(O28&gt;=30,POWER(O28,2),POWER(O28/2,2))</f>
        <v>0</v>
      </c>
      <c r="P59" s="21">
        <f>IF(P28&gt;=30,POWER(P28,2),POWER(P28/2,2))</f>
        <v>0</v>
      </c>
    </row>
    <row r="60" spans="1:16" ht="15.75" hidden="1" outlineLevel="1" x14ac:dyDescent="0.25">
      <c r="A60" s="19">
        <f t="shared" si="1"/>
        <v>27</v>
      </c>
      <c r="B60" s="28" t="str">
        <f>B29</f>
        <v>XULi-Uli</v>
      </c>
      <c r="C60" s="29" t="str">
        <f>C29</f>
        <v xml:space="preserve">Лавренчук Станислав </v>
      </c>
      <c r="D60" s="21">
        <f>SUM(F60:P60)</f>
        <v>359.12</v>
      </c>
      <c r="E60" s="3">
        <f>IF(D60&gt;0,RANK(D60,$D$34:$D$61),реглист!$C$62+1)</f>
        <v>10</v>
      </c>
      <c r="F60" s="20">
        <f>POWER(F29,2)</f>
        <v>179.56</v>
      </c>
      <c r="G60" s="20">
        <f>POWER(G29,2)</f>
        <v>0</v>
      </c>
      <c r="H60" s="20">
        <f>POWER(H29,2)</f>
        <v>0</v>
      </c>
      <c r="I60" s="20">
        <f>POWER(I29,2)</f>
        <v>0</v>
      </c>
      <c r="J60" s="21">
        <f>IF(J29&gt;=45,POWER(J29,2),POWER(J29/2,2))</f>
        <v>0</v>
      </c>
      <c r="K60" s="21">
        <f>IF(K29&gt;=45,POWER(K29,2),POWER(K29/2,2))</f>
        <v>0</v>
      </c>
      <c r="L60" s="21">
        <f>IF(L29&gt;=45,POWER(L29,2),POWER(L29/2,2))</f>
        <v>0</v>
      </c>
      <c r="M60" s="21">
        <f>IF(M29&gt;=40,POWER(M29,2),POWER(M29/2,2))</f>
        <v>179.56</v>
      </c>
      <c r="N60" s="21">
        <f>IF(N29&gt;=40,POWER(N29,2),POWER(N29/2,2))</f>
        <v>0</v>
      </c>
      <c r="O60" s="21">
        <f>IF(O29&gt;=30,POWER(O29,2),POWER(O29/2,2))</f>
        <v>0</v>
      </c>
      <c r="P60" s="21">
        <f>IF(P29&gt;=30,POWER(P29,2),POWER(P29/2,2))</f>
        <v>0</v>
      </c>
    </row>
    <row r="61" spans="1:16" ht="15.75" hidden="1" outlineLevel="1" x14ac:dyDescent="0.25">
      <c r="A61" s="19">
        <f t="shared" si="1"/>
        <v>28</v>
      </c>
      <c r="B61" s="28" t="str">
        <f>B30</f>
        <v>Кооператив Хищник</v>
      </c>
      <c r="C61" s="29" t="str">
        <f>C30</f>
        <v xml:space="preserve">Сницкий Виктор </v>
      </c>
      <c r="D61" s="21">
        <f>SUM(F61:P61)</f>
        <v>497.90000000000003</v>
      </c>
      <c r="E61" s="3">
        <f>IF(D61&gt;0,RANK(D61,$D$34:$D$61),реглист!$C$62+1)</f>
        <v>6</v>
      </c>
      <c r="F61" s="20">
        <f>POWER(F30,2)</f>
        <v>240.25</v>
      </c>
      <c r="G61" s="20">
        <f>POWER(G30,2)</f>
        <v>129.96</v>
      </c>
      <c r="H61" s="20">
        <f>POWER(H30,2)</f>
        <v>0</v>
      </c>
      <c r="I61" s="20">
        <f>POWER(I30,2)</f>
        <v>0</v>
      </c>
      <c r="J61" s="21">
        <f>IF(J30&gt;=45,POWER(J30,2),POWER(J30/2,2))</f>
        <v>127.69000000000001</v>
      </c>
      <c r="K61" s="21">
        <f>IF(K30&gt;=45,POWER(K30,2),POWER(K30/2,2))</f>
        <v>0</v>
      </c>
      <c r="L61" s="21">
        <f>IF(L30&gt;=45,POWER(L30,2),POWER(L30/2,2))</f>
        <v>0</v>
      </c>
      <c r="M61" s="21">
        <f>IF(M30&gt;=40,POWER(M30,2),POWER(M30/2,2))</f>
        <v>0</v>
      </c>
      <c r="N61" s="21">
        <f>IF(N30&gt;=40,POWER(N30,2),POWER(N30/2,2))</f>
        <v>0</v>
      </c>
      <c r="O61" s="21">
        <f>IF(O30&gt;=30,POWER(O30,2),POWER(O30/2,2))</f>
        <v>0</v>
      </c>
      <c r="P61" s="21">
        <f>IF(P30&gt;=30,POWER(P30,2),POWER(P30/2,2))</f>
        <v>0</v>
      </c>
    </row>
    <row r="62" spans="1:16" collapsed="1" x14ac:dyDescent="0.25"/>
  </sheetData>
  <mergeCells count="17">
    <mergeCell ref="C31:E31"/>
    <mergeCell ref="A32:A33"/>
    <mergeCell ref="B32:B33"/>
    <mergeCell ref="C32:C33"/>
    <mergeCell ref="D32:D33"/>
    <mergeCell ref="E32:E33"/>
    <mergeCell ref="A1:A2"/>
    <mergeCell ref="B1:B2"/>
    <mergeCell ref="C1:C2"/>
    <mergeCell ref="D1:D2"/>
    <mergeCell ref="E1:E2"/>
    <mergeCell ref="F2:P2"/>
    <mergeCell ref="F32:P33"/>
    <mergeCell ref="J1:L1"/>
    <mergeCell ref="M1:N1"/>
    <mergeCell ref="O1:P1"/>
    <mergeCell ref="F1:I1"/>
  </mergeCells>
  <conditionalFormatting sqref="D3:D30">
    <cfRule type="duplicateValues" dxfId="6" priority="24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/>
  </sheetViews>
  <sheetFormatPr defaultRowHeight="15" x14ac:dyDescent="0.25"/>
  <sheetData>
    <row r="1" spans="1:17" ht="16.5" thickBot="1" x14ac:dyDescent="0.3">
      <c r="A1" s="82" t="s">
        <v>26</v>
      </c>
      <c r="B1" s="53" t="s">
        <v>27</v>
      </c>
      <c r="C1" s="12" t="s">
        <v>28</v>
      </c>
      <c r="D1" s="86" t="s">
        <v>29</v>
      </c>
      <c r="E1" s="87"/>
      <c r="F1" s="87"/>
      <c r="G1" s="88"/>
      <c r="H1" s="86" t="s">
        <v>30</v>
      </c>
      <c r="I1" s="87"/>
      <c r="J1" s="87"/>
      <c r="K1" s="88"/>
      <c r="L1" s="74" t="s">
        <v>31</v>
      </c>
      <c r="M1" s="75"/>
      <c r="N1" s="76"/>
      <c r="O1" s="74" t="s">
        <v>32</v>
      </c>
      <c r="P1" s="75"/>
      <c r="Q1" s="76"/>
    </row>
    <row r="2" spans="1:17" ht="15.75" x14ac:dyDescent="0.25">
      <c r="A2" s="83"/>
      <c r="B2" s="85"/>
      <c r="C2" s="14"/>
      <c r="D2" s="80" t="s">
        <v>33</v>
      </c>
      <c r="E2" s="81"/>
      <c r="F2" s="80" t="s">
        <v>34</v>
      </c>
      <c r="G2" s="81"/>
      <c r="H2" s="80" t="s">
        <v>33</v>
      </c>
      <c r="I2" s="81"/>
      <c r="J2" s="80" t="s">
        <v>34</v>
      </c>
      <c r="K2" s="81"/>
      <c r="L2" s="77"/>
      <c r="M2" s="78"/>
      <c r="N2" s="79"/>
      <c r="O2" s="77"/>
      <c r="P2" s="78"/>
      <c r="Q2" s="79"/>
    </row>
    <row r="3" spans="1:17" ht="16.5" thickBot="1" x14ac:dyDescent="0.3">
      <c r="A3" s="84"/>
      <c r="B3" s="54"/>
      <c r="C3" s="15"/>
      <c r="D3" s="16" t="s">
        <v>2</v>
      </c>
      <c r="E3" s="5" t="s">
        <v>3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ht="15.75" x14ac:dyDescent="0.25">
      <c r="A4" s="93">
        <v>1</v>
      </c>
      <c r="B4" s="93" t="s">
        <v>36</v>
      </c>
      <c r="C4" s="11" t="s">
        <v>37</v>
      </c>
      <c r="D4" s="6"/>
      <c r="E4" s="6"/>
      <c r="F4" s="6"/>
      <c r="G4" s="6"/>
      <c r="H4" s="6"/>
      <c r="I4" s="6"/>
      <c r="J4" s="6"/>
      <c r="K4" s="6"/>
      <c r="L4" s="6">
        <f>D4+F4+H4+J4</f>
        <v>0</v>
      </c>
      <c r="M4" s="6">
        <f>E4+G4+I4+K4</f>
        <v>0</v>
      </c>
      <c r="N4" s="6"/>
      <c r="O4" s="94">
        <f>L4+L5</f>
        <v>0</v>
      </c>
      <c r="P4" s="94">
        <f>M4+M5</f>
        <v>0</v>
      </c>
      <c r="Q4" s="94"/>
    </row>
    <row r="5" spans="1:17" ht="15.75" x14ac:dyDescent="0.25">
      <c r="A5" s="90"/>
      <c r="B5" s="89"/>
      <c r="C5" s="7" t="s">
        <v>38</v>
      </c>
      <c r="D5" s="1"/>
      <c r="E5" s="1"/>
      <c r="F5" s="1"/>
      <c r="G5" s="1"/>
      <c r="H5" s="1"/>
      <c r="I5" s="1"/>
      <c r="J5" s="1"/>
      <c r="K5" s="1"/>
      <c r="L5" s="1">
        <f t="shared" ref="L5:M31" si="0">D5+F5+H5+J5</f>
        <v>0</v>
      </c>
      <c r="M5" s="1">
        <f t="shared" si="0"/>
        <v>0</v>
      </c>
      <c r="N5" s="1"/>
      <c r="O5" s="92"/>
      <c r="P5" s="92"/>
      <c r="Q5" s="91"/>
    </row>
    <row r="6" spans="1:17" ht="15.75" x14ac:dyDescent="0.25">
      <c r="A6" s="89">
        <v>2</v>
      </c>
      <c r="B6" s="89" t="s">
        <v>13</v>
      </c>
      <c r="C6" s="7" t="s">
        <v>12</v>
      </c>
      <c r="D6" s="1"/>
      <c r="E6" s="1"/>
      <c r="F6" s="1"/>
      <c r="G6" s="1"/>
      <c r="H6" s="8"/>
      <c r="I6" s="8"/>
      <c r="J6" s="1"/>
      <c r="K6" s="1"/>
      <c r="L6" s="1">
        <f t="shared" si="0"/>
        <v>0</v>
      </c>
      <c r="M6" s="1">
        <f t="shared" si="0"/>
        <v>0</v>
      </c>
      <c r="N6" s="1"/>
      <c r="O6" s="91">
        <f>L6+L7</f>
        <v>0</v>
      </c>
      <c r="P6" s="91">
        <f>M6+M7</f>
        <v>0</v>
      </c>
      <c r="Q6" s="91"/>
    </row>
    <row r="7" spans="1:17" ht="15.75" x14ac:dyDescent="0.25">
      <c r="A7" s="90"/>
      <c r="B7" s="89"/>
      <c r="C7" s="7" t="s">
        <v>39</v>
      </c>
      <c r="D7" s="1"/>
      <c r="E7" s="1"/>
      <c r="F7" s="1"/>
      <c r="G7" s="1"/>
      <c r="H7" s="1"/>
      <c r="I7" s="1"/>
      <c r="J7" s="8"/>
      <c r="K7" s="8"/>
      <c r="L7" s="1">
        <f t="shared" si="0"/>
        <v>0</v>
      </c>
      <c r="M7" s="1">
        <f t="shared" si="0"/>
        <v>0</v>
      </c>
      <c r="N7" s="1"/>
      <c r="O7" s="92"/>
      <c r="P7" s="92"/>
      <c r="Q7" s="91"/>
    </row>
    <row r="8" spans="1:17" ht="15.75" x14ac:dyDescent="0.25">
      <c r="A8" s="89">
        <v>3</v>
      </c>
      <c r="B8" s="89" t="s">
        <v>17</v>
      </c>
      <c r="C8" s="7" t="s">
        <v>40</v>
      </c>
      <c r="D8" s="1">
        <v>196</v>
      </c>
      <c r="E8" s="1"/>
      <c r="F8" s="1"/>
      <c r="G8" s="1"/>
      <c r="H8" s="1"/>
      <c r="I8" s="1"/>
      <c r="J8" s="1"/>
      <c r="K8" s="1"/>
      <c r="L8" s="1">
        <f t="shared" si="0"/>
        <v>196</v>
      </c>
      <c r="M8" s="1">
        <f t="shared" si="0"/>
        <v>0</v>
      </c>
      <c r="N8" s="1"/>
      <c r="O8" s="91">
        <f>L8+L9</f>
        <v>196</v>
      </c>
      <c r="P8" s="91">
        <f>M8+M9</f>
        <v>0</v>
      </c>
      <c r="Q8" s="91"/>
    </row>
    <row r="9" spans="1:17" ht="15.75" x14ac:dyDescent="0.25">
      <c r="A9" s="90"/>
      <c r="B9" s="89"/>
      <c r="C9" s="7" t="s">
        <v>16</v>
      </c>
      <c r="D9" s="1"/>
      <c r="E9" s="1"/>
      <c r="F9" s="1"/>
      <c r="G9" s="1"/>
      <c r="H9" s="1"/>
      <c r="I9" s="1"/>
      <c r="J9" s="1"/>
      <c r="K9" s="1"/>
      <c r="L9" s="1">
        <f t="shared" si="0"/>
        <v>0</v>
      </c>
      <c r="M9" s="1">
        <f t="shared" si="0"/>
        <v>0</v>
      </c>
      <c r="N9" s="1"/>
      <c r="O9" s="92"/>
      <c r="P9" s="92"/>
      <c r="Q9" s="91"/>
    </row>
    <row r="10" spans="1:17" ht="15.75" x14ac:dyDescent="0.25">
      <c r="A10" s="89">
        <v>4</v>
      </c>
      <c r="B10" s="89" t="s">
        <v>22</v>
      </c>
      <c r="C10" s="7" t="s">
        <v>41</v>
      </c>
      <c r="D10" s="1"/>
      <c r="E10" s="1"/>
      <c r="F10" s="1"/>
      <c r="G10" s="1"/>
      <c r="H10" s="1"/>
      <c r="I10" s="9"/>
      <c r="J10" s="9"/>
      <c r="K10" s="1"/>
      <c r="L10" s="1">
        <f t="shared" si="0"/>
        <v>0</v>
      </c>
      <c r="M10" s="1">
        <f t="shared" si="0"/>
        <v>0</v>
      </c>
      <c r="N10" s="1"/>
      <c r="O10" s="91">
        <f>L10+L11</f>
        <v>81</v>
      </c>
      <c r="P10" s="91">
        <f>M10+M11</f>
        <v>0</v>
      </c>
      <c r="Q10" s="91"/>
    </row>
    <row r="11" spans="1:17" ht="15.75" x14ac:dyDescent="0.25">
      <c r="A11" s="90"/>
      <c r="B11" s="89"/>
      <c r="C11" s="7" t="s">
        <v>21</v>
      </c>
      <c r="D11" s="1">
        <v>81</v>
      </c>
      <c r="E11" s="1"/>
      <c r="F11" s="1"/>
      <c r="G11" s="9"/>
      <c r="H11" s="1"/>
      <c r="I11" s="9"/>
      <c r="J11" s="1"/>
      <c r="K11" s="1"/>
      <c r="L11" s="1">
        <f t="shared" si="0"/>
        <v>81</v>
      </c>
      <c r="M11" s="1">
        <f t="shared" si="0"/>
        <v>0</v>
      </c>
      <c r="N11" s="1"/>
      <c r="O11" s="92"/>
      <c r="P11" s="92"/>
      <c r="Q11" s="91"/>
    </row>
    <row r="12" spans="1:17" ht="15.75" x14ac:dyDescent="0.25">
      <c r="A12" s="89">
        <v>5</v>
      </c>
      <c r="B12" s="89" t="s">
        <v>7</v>
      </c>
      <c r="C12" s="7" t="s">
        <v>6</v>
      </c>
      <c r="D12" s="1"/>
      <c r="E12" s="1"/>
      <c r="F12" s="1"/>
      <c r="G12" s="1"/>
      <c r="H12" s="1"/>
      <c r="I12" s="1"/>
      <c r="J12" s="1"/>
      <c r="K12" s="1"/>
      <c r="L12" s="1">
        <f t="shared" si="0"/>
        <v>0</v>
      </c>
      <c r="M12" s="1">
        <f t="shared" si="0"/>
        <v>0</v>
      </c>
      <c r="N12" s="1"/>
      <c r="O12" s="91">
        <f>L12+L13</f>
        <v>36</v>
      </c>
      <c r="P12" s="91">
        <f>M12+M13</f>
        <v>0</v>
      </c>
      <c r="Q12" s="91"/>
    </row>
    <row r="13" spans="1:17" ht="15.75" x14ac:dyDescent="0.25">
      <c r="A13" s="90"/>
      <c r="B13" s="89"/>
      <c r="C13" s="7" t="s">
        <v>42</v>
      </c>
      <c r="D13" s="1">
        <v>36</v>
      </c>
      <c r="E13" s="1"/>
      <c r="F13" s="1"/>
      <c r="G13" s="1"/>
      <c r="H13" s="1"/>
      <c r="I13" s="1"/>
      <c r="J13" s="1"/>
      <c r="K13" s="1"/>
      <c r="L13" s="1">
        <f t="shared" si="0"/>
        <v>36</v>
      </c>
      <c r="M13" s="1">
        <f t="shared" si="0"/>
        <v>0</v>
      </c>
      <c r="N13" s="1"/>
      <c r="O13" s="92"/>
      <c r="P13" s="92"/>
      <c r="Q13" s="91"/>
    </row>
    <row r="14" spans="1:17" ht="15.75" x14ac:dyDescent="0.25">
      <c r="A14" s="89">
        <v>6</v>
      </c>
      <c r="B14" s="89" t="s">
        <v>43</v>
      </c>
      <c r="C14" s="7" t="s">
        <v>44</v>
      </c>
      <c r="D14" s="1">
        <v>121</v>
      </c>
      <c r="E14" s="1"/>
      <c r="F14" s="1"/>
      <c r="G14" s="1"/>
      <c r="H14" s="1"/>
      <c r="I14" s="1"/>
      <c r="J14" s="1"/>
      <c r="K14" s="1"/>
      <c r="L14" s="1">
        <f t="shared" si="0"/>
        <v>121</v>
      </c>
      <c r="M14" s="1">
        <f t="shared" si="0"/>
        <v>0</v>
      </c>
      <c r="N14" s="1"/>
      <c r="O14" s="91">
        <f>L14+L15</f>
        <v>121</v>
      </c>
      <c r="P14" s="91">
        <f>M14+M15</f>
        <v>0</v>
      </c>
      <c r="Q14" s="91"/>
    </row>
    <row r="15" spans="1:17" ht="15.75" x14ac:dyDescent="0.25">
      <c r="A15" s="90"/>
      <c r="B15" s="89"/>
      <c r="C15" s="7" t="s">
        <v>45</v>
      </c>
      <c r="D15" s="1"/>
      <c r="E15" s="1"/>
      <c r="F15" s="1"/>
      <c r="G15" s="1"/>
      <c r="H15" s="1"/>
      <c r="I15" s="1"/>
      <c r="J15" s="1"/>
      <c r="K15" s="1"/>
      <c r="L15" s="1">
        <f t="shared" si="0"/>
        <v>0</v>
      </c>
      <c r="M15" s="1">
        <f t="shared" si="0"/>
        <v>0</v>
      </c>
      <c r="N15" s="1"/>
      <c r="O15" s="92"/>
      <c r="P15" s="92"/>
      <c r="Q15" s="91"/>
    </row>
    <row r="16" spans="1:17" ht="15.75" x14ac:dyDescent="0.25">
      <c r="A16" s="89">
        <v>7</v>
      </c>
      <c r="B16" s="89" t="s">
        <v>5</v>
      </c>
      <c r="C16" s="7" t="s">
        <v>4</v>
      </c>
      <c r="D16" s="1"/>
      <c r="E16" s="1"/>
      <c r="F16" s="1"/>
      <c r="G16" s="1"/>
      <c r="H16" s="1"/>
      <c r="I16" s="1"/>
      <c r="J16" s="1"/>
      <c r="K16" s="1"/>
      <c r="L16" s="1">
        <f t="shared" si="0"/>
        <v>0</v>
      </c>
      <c r="M16" s="1">
        <f t="shared" si="0"/>
        <v>0</v>
      </c>
      <c r="N16" s="1"/>
      <c r="O16" s="91">
        <f>L16+L17</f>
        <v>0</v>
      </c>
      <c r="P16" s="91">
        <f>M16+M17</f>
        <v>0</v>
      </c>
      <c r="Q16" s="91"/>
    </row>
    <row r="17" spans="1:17" ht="15.75" x14ac:dyDescent="0.25">
      <c r="A17" s="90"/>
      <c r="B17" s="89"/>
      <c r="C17" s="7" t="s">
        <v>46</v>
      </c>
      <c r="D17" s="1"/>
      <c r="E17" s="1"/>
      <c r="F17" s="1"/>
      <c r="G17" s="1"/>
      <c r="H17" s="1"/>
      <c r="I17" s="1"/>
      <c r="J17" s="10"/>
      <c r="K17" s="1"/>
      <c r="L17" s="1">
        <f t="shared" si="0"/>
        <v>0</v>
      </c>
      <c r="M17" s="1">
        <f t="shared" si="0"/>
        <v>0</v>
      </c>
      <c r="N17" s="1"/>
      <c r="O17" s="92"/>
      <c r="P17" s="92"/>
      <c r="Q17" s="91"/>
    </row>
    <row r="18" spans="1:17" ht="15.75" x14ac:dyDescent="0.25">
      <c r="A18" s="89">
        <v>8</v>
      </c>
      <c r="B18" s="89" t="s">
        <v>19</v>
      </c>
      <c r="C18" s="7" t="s">
        <v>47</v>
      </c>
      <c r="D18" s="1">
        <v>100</v>
      </c>
      <c r="E18" s="1"/>
      <c r="F18" s="1"/>
      <c r="G18" s="1"/>
      <c r="H18" s="1"/>
      <c r="I18" s="1"/>
      <c r="J18" s="1"/>
      <c r="K18" s="1"/>
      <c r="L18" s="1">
        <f t="shared" si="0"/>
        <v>100</v>
      </c>
      <c r="M18" s="1">
        <f t="shared" si="0"/>
        <v>0</v>
      </c>
      <c r="N18" s="1"/>
      <c r="O18" s="91">
        <f>L18+L19</f>
        <v>100</v>
      </c>
      <c r="P18" s="91">
        <f>M18+M19</f>
        <v>0</v>
      </c>
      <c r="Q18" s="91"/>
    </row>
    <row r="19" spans="1:17" ht="15.75" x14ac:dyDescent="0.25">
      <c r="A19" s="90"/>
      <c r="B19" s="89"/>
      <c r="C19" s="7" t="s">
        <v>18</v>
      </c>
      <c r="D19" s="1"/>
      <c r="E19" s="1"/>
      <c r="F19" s="1"/>
      <c r="G19" s="1"/>
      <c r="H19" s="1"/>
      <c r="I19" s="1"/>
      <c r="J19" s="1"/>
      <c r="K19" s="1"/>
      <c r="L19" s="1">
        <f t="shared" si="0"/>
        <v>0</v>
      </c>
      <c r="M19" s="1">
        <f t="shared" si="0"/>
        <v>0</v>
      </c>
      <c r="N19" s="1"/>
      <c r="O19" s="92"/>
      <c r="P19" s="92"/>
      <c r="Q19" s="91"/>
    </row>
    <row r="20" spans="1:17" ht="15.75" x14ac:dyDescent="0.25">
      <c r="A20" s="89">
        <v>9</v>
      </c>
      <c r="B20" s="89" t="s">
        <v>48</v>
      </c>
      <c r="C20" s="7" t="s">
        <v>49</v>
      </c>
      <c r="D20" s="1"/>
      <c r="E20" s="1"/>
      <c r="F20" s="1"/>
      <c r="G20" s="1"/>
      <c r="H20" s="1"/>
      <c r="I20" s="1"/>
      <c r="J20" s="1"/>
      <c r="K20" s="1"/>
      <c r="L20" s="1">
        <f t="shared" si="0"/>
        <v>0</v>
      </c>
      <c r="M20" s="1">
        <f t="shared" si="0"/>
        <v>0</v>
      </c>
      <c r="N20" s="1"/>
      <c r="O20" s="91">
        <f>L20+L21</f>
        <v>49</v>
      </c>
      <c r="P20" s="91">
        <f>M20+M21</f>
        <v>0</v>
      </c>
      <c r="Q20" s="91"/>
    </row>
    <row r="21" spans="1:17" ht="15.75" x14ac:dyDescent="0.25">
      <c r="A21" s="90"/>
      <c r="B21" s="89"/>
      <c r="C21" s="7" t="s">
        <v>20</v>
      </c>
      <c r="D21" s="1">
        <v>49</v>
      </c>
      <c r="E21" s="1"/>
      <c r="F21" s="1"/>
      <c r="G21" s="1"/>
      <c r="H21" s="1"/>
      <c r="I21" s="1"/>
      <c r="J21" s="1"/>
      <c r="K21" s="1"/>
      <c r="L21" s="1">
        <f t="shared" si="0"/>
        <v>49</v>
      </c>
      <c r="M21" s="1">
        <f t="shared" si="0"/>
        <v>0</v>
      </c>
      <c r="N21" s="1"/>
      <c r="O21" s="92"/>
      <c r="P21" s="92"/>
      <c r="Q21" s="91"/>
    </row>
    <row r="22" spans="1:17" ht="15.75" x14ac:dyDescent="0.25">
      <c r="A22" s="89">
        <v>10</v>
      </c>
      <c r="B22" s="89" t="s">
        <v>50</v>
      </c>
      <c r="C22" s="7" t="s">
        <v>51</v>
      </c>
      <c r="D22" s="1"/>
      <c r="E22" s="1"/>
      <c r="F22" s="1"/>
      <c r="G22" s="1"/>
      <c r="H22" s="1"/>
      <c r="I22" s="1"/>
      <c r="J22" s="1"/>
      <c r="K22" s="1"/>
      <c r="L22" s="1">
        <f t="shared" si="0"/>
        <v>0</v>
      </c>
      <c r="M22" s="1">
        <f t="shared" si="0"/>
        <v>0</v>
      </c>
      <c r="N22" s="1"/>
      <c r="O22" s="91">
        <f t="shared" ref="O22:O28" si="1">L22+L23</f>
        <v>64</v>
      </c>
      <c r="P22" s="91">
        <f>M22+M23</f>
        <v>0</v>
      </c>
      <c r="Q22" s="91"/>
    </row>
    <row r="23" spans="1:17" ht="15.75" x14ac:dyDescent="0.25">
      <c r="A23" s="90"/>
      <c r="B23" s="89"/>
      <c r="C23" s="7" t="s">
        <v>52</v>
      </c>
      <c r="D23" s="1">
        <v>64</v>
      </c>
      <c r="E23" s="1"/>
      <c r="F23" s="1"/>
      <c r="G23" s="1"/>
      <c r="H23" s="1"/>
      <c r="I23" s="1"/>
      <c r="J23" s="1"/>
      <c r="K23" s="1"/>
      <c r="L23" s="1">
        <f t="shared" si="0"/>
        <v>64</v>
      </c>
      <c r="M23" s="1">
        <f t="shared" si="0"/>
        <v>0</v>
      </c>
      <c r="N23" s="1"/>
      <c r="O23" s="92"/>
      <c r="P23" s="92"/>
      <c r="Q23" s="91"/>
    </row>
    <row r="24" spans="1:17" ht="15.75" x14ac:dyDescent="0.25">
      <c r="A24" s="89">
        <v>11</v>
      </c>
      <c r="B24" s="89" t="s">
        <v>11</v>
      </c>
      <c r="C24" s="7" t="s">
        <v>10</v>
      </c>
      <c r="D24" s="1"/>
      <c r="E24" s="1"/>
      <c r="F24" s="1"/>
      <c r="G24" s="1"/>
      <c r="H24" s="1"/>
      <c r="I24" s="1"/>
      <c r="J24" s="1"/>
      <c r="K24" s="1"/>
      <c r="L24" s="1">
        <f t="shared" si="0"/>
        <v>0</v>
      </c>
      <c r="M24" s="1">
        <f t="shared" si="0"/>
        <v>0</v>
      </c>
      <c r="N24" s="1"/>
      <c r="O24" s="91">
        <f t="shared" si="1"/>
        <v>0</v>
      </c>
      <c r="P24" s="91">
        <f>M24+M25</f>
        <v>0</v>
      </c>
      <c r="Q24" s="91"/>
    </row>
    <row r="25" spans="1:17" ht="15.75" x14ac:dyDescent="0.25">
      <c r="A25" s="90"/>
      <c r="B25" s="89"/>
      <c r="C25" s="7" t="s">
        <v>53</v>
      </c>
      <c r="D25" s="1"/>
      <c r="E25" s="1"/>
      <c r="F25" s="1"/>
      <c r="G25" s="1"/>
      <c r="H25" s="1"/>
      <c r="I25" s="1"/>
      <c r="J25" s="1"/>
      <c r="K25" s="1"/>
      <c r="L25" s="1">
        <f t="shared" si="0"/>
        <v>0</v>
      </c>
      <c r="M25" s="1">
        <f t="shared" si="0"/>
        <v>0</v>
      </c>
      <c r="N25" s="1"/>
      <c r="O25" s="92"/>
      <c r="P25" s="92"/>
      <c r="Q25" s="91"/>
    </row>
    <row r="26" spans="1:17" ht="15.75" x14ac:dyDescent="0.25">
      <c r="A26" s="89">
        <v>12</v>
      </c>
      <c r="B26" s="89" t="s">
        <v>15</v>
      </c>
      <c r="C26" s="7" t="s">
        <v>54</v>
      </c>
      <c r="D26" s="1">
        <v>169</v>
      </c>
      <c r="E26" s="1"/>
      <c r="F26" s="1"/>
      <c r="G26" s="1"/>
      <c r="H26" s="1"/>
      <c r="I26" s="1"/>
      <c r="J26" s="1"/>
      <c r="K26" s="1"/>
      <c r="L26" s="1">
        <f t="shared" si="0"/>
        <v>169</v>
      </c>
      <c r="M26" s="1">
        <f t="shared" si="0"/>
        <v>0</v>
      </c>
      <c r="N26" s="1"/>
      <c r="O26" s="91">
        <f t="shared" si="1"/>
        <v>169</v>
      </c>
      <c r="P26" s="91">
        <f>M26+M27</f>
        <v>0</v>
      </c>
      <c r="Q26" s="91"/>
    </row>
    <row r="27" spans="1:17" ht="15.75" x14ac:dyDescent="0.25">
      <c r="A27" s="90"/>
      <c r="B27" s="89"/>
      <c r="C27" s="7" t="s">
        <v>14</v>
      </c>
      <c r="D27" s="1"/>
      <c r="E27" s="1"/>
      <c r="F27" s="1"/>
      <c r="G27" s="1"/>
      <c r="H27" s="1"/>
      <c r="I27" s="1"/>
      <c r="J27" s="1"/>
      <c r="K27" s="1"/>
      <c r="L27" s="1">
        <f t="shared" si="0"/>
        <v>0</v>
      </c>
      <c r="M27" s="1">
        <f t="shared" si="0"/>
        <v>0</v>
      </c>
      <c r="N27" s="1"/>
      <c r="O27" s="92"/>
      <c r="P27" s="92"/>
      <c r="Q27" s="91"/>
    </row>
    <row r="28" spans="1:17" ht="15.75" x14ac:dyDescent="0.25">
      <c r="A28" s="89">
        <v>13</v>
      </c>
      <c r="B28" s="89" t="s">
        <v>9</v>
      </c>
      <c r="C28" s="7" t="s">
        <v>8</v>
      </c>
      <c r="D28" s="1"/>
      <c r="E28" s="1"/>
      <c r="F28" s="1"/>
      <c r="G28" s="1"/>
      <c r="H28" s="1"/>
      <c r="I28" s="1"/>
      <c r="J28" s="1"/>
      <c r="K28" s="1"/>
      <c r="L28" s="1">
        <f t="shared" si="0"/>
        <v>0</v>
      </c>
      <c r="M28" s="1">
        <f t="shared" si="0"/>
        <v>0</v>
      </c>
      <c r="N28" s="1"/>
      <c r="O28" s="91">
        <f t="shared" si="1"/>
        <v>225</v>
      </c>
      <c r="P28" s="91">
        <f>M28+M29</f>
        <v>0</v>
      </c>
      <c r="Q28" s="91"/>
    </row>
    <row r="29" spans="1:17" ht="15.75" x14ac:dyDescent="0.25">
      <c r="A29" s="90"/>
      <c r="B29" s="89"/>
      <c r="C29" s="7" t="s">
        <v>55</v>
      </c>
      <c r="D29" s="1">
        <v>225</v>
      </c>
      <c r="E29" s="1"/>
      <c r="F29" s="1"/>
      <c r="G29" s="1"/>
      <c r="H29" s="1"/>
      <c r="I29" s="1"/>
      <c r="J29" s="1"/>
      <c r="K29" s="1"/>
      <c r="L29" s="1">
        <f t="shared" si="0"/>
        <v>225</v>
      </c>
      <c r="M29" s="1">
        <f t="shared" si="0"/>
        <v>0</v>
      </c>
      <c r="N29" s="1"/>
      <c r="O29" s="92"/>
      <c r="P29" s="92"/>
      <c r="Q29" s="91"/>
    </row>
    <row r="30" spans="1:17" ht="15.75" x14ac:dyDescent="0.25">
      <c r="A30" s="89">
        <v>14</v>
      </c>
      <c r="B30" s="89" t="s">
        <v>56</v>
      </c>
      <c r="C30" s="7" t="s">
        <v>57</v>
      </c>
      <c r="D30" s="1">
        <v>144</v>
      </c>
      <c r="E30" s="1"/>
      <c r="F30" s="1"/>
      <c r="G30" s="1"/>
      <c r="H30" s="1"/>
      <c r="I30" s="1"/>
      <c r="J30" s="1"/>
      <c r="K30" s="1"/>
      <c r="L30" s="1">
        <f t="shared" si="0"/>
        <v>144</v>
      </c>
      <c r="M30" s="1">
        <f t="shared" si="0"/>
        <v>0</v>
      </c>
      <c r="N30" s="1"/>
      <c r="O30" s="91">
        <f>L30+L31</f>
        <v>144</v>
      </c>
      <c r="P30" s="91">
        <f>M30+M31</f>
        <v>0</v>
      </c>
      <c r="Q30" s="91"/>
    </row>
    <row r="31" spans="1:17" ht="15.75" x14ac:dyDescent="0.25">
      <c r="A31" s="90"/>
      <c r="B31" s="89"/>
      <c r="C31" s="13" t="s">
        <v>58</v>
      </c>
      <c r="D31" s="1"/>
      <c r="E31" s="1"/>
      <c r="F31" s="1"/>
      <c r="G31" s="1"/>
      <c r="H31" s="1"/>
      <c r="I31" s="1"/>
      <c r="J31" s="1"/>
      <c r="K31" s="1"/>
      <c r="L31" s="1">
        <f t="shared" si="0"/>
        <v>0</v>
      </c>
      <c r="M31" s="1">
        <f t="shared" si="0"/>
        <v>0</v>
      </c>
      <c r="N31" s="1"/>
      <c r="O31" s="92"/>
      <c r="P31" s="92"/>
      <c r="Q31" s="91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zoomScale="90" zoomScaleNormal="90" workbookViewId="0">
      <pane ySplit="3" topLeftCell="A4" activePane="bottomLeft" state="frozen"/>
      <selection pane="bottomLeft" activeCell="R11" sqref="R11"/>
    </sheetView>
  </sheetViews>
  <sheetFormatPr defaultRowHeight="15.75" x14ac:dyDescent="0.25"/>
  <cols>
    <col min="1" max="1" width="4.140625" style="34" customWidth="1"/>
    <col min="2" max="2" width="28.7109375" style="34" customWidth="1"/>
    <col min="3" max="3" width="24.7109375" style="34" customWidth="1"/>
    <col min="4" max="12" width="9.140625" style="34"/>
    <col min="13" max="13" width="12.42578125" style="34" customWidth="1"/>
    <col min="14" max="15" width="9.140625" style="34"/>
    <col min="16" max="16" width="12.42578125" style="34" customWidth="1"/>
    <col min="17" max="16384" width="9.140625" style="34"/>
  </cols>
  <sheetData>
    <row r="1" spans="1:17" ht="16.5" thickBot="1" x14ac:dyDescent="0.3">
      <c r="A1" s="98" t="s">
        <v>26</v>
      </c>
      <c r="B1" s="101" t="s">
        <v>27</v>
      </c>
      <c r="C1" s="101" t="s">
        <v>28</v>
      </c>
      <c r="D1" s="86" t="s">
        <v>29</v>
      </c>
      <c r="E1" s="87"/>
      <c r="F1" s="87"/>
      <c r="G1" s="88"/>
      <c r="H1" s="86" t="s">
        <v>30</v>
      </c>
      <c r="I1" s="87"/>
      <c r="J1" s="87"/>
      <c r="K1" s="88"/>
      <c r="L1" s="74" t="s">
        <v>31</v>
      </c>
      <c r="M1" s="75"/>
      <c r="N1" s="76"/>
      <c r="O1" s="74" t="s">
        <v>32</v>
      </c>
      <c r="P1" s="75"/>
      <c r="Q1" s="76"/>
    </row>
    <row r="2" spans="1:17" x14ac:dyDescent="0.25">
      <c r="A2" s="99"/>
      <c r="B2" s="102"/>
      <c r="C2" s="102"/>
      <c r="D2" s="80" t="s">
        <v>33</v>
      </c>
      <c r="E2" s="81"/>
      <c r="F2" s="80" t="s">
        <v>34</v>
      </c>
      <c r="G2" s="81"/>
      <c r="H2" s="80" t="s">
        <v>33</v>
      </c>
      <c r="I2" s="81"/>
      <c r="J2" s="80" t="s">
        <v>34</v>
      </c>
      <c r="K2" s="81"/>
      <c r="L2" s="77"/>
      <c r="M2" s="78"/>
      <c r="N2" s="79"/>
      <c r="O2" s="77"/>
      <c r="P2" s="78"/>
      <c r="Q2" s="79"/>
    </row>
    <row r="3" spans="1:17" ht="16.5" thickBot="1" x14ac:dyDescent="0.3">
      <c r="A3" s="100"/>
      <c r="B3" s="103"/>
      <c r="C3" s="103"/>
      <c r="D3" s="35" t="s">
        <v>2</v>
      </c>
      <c r="E3" s="36" t="s">
        <v>59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x14ac:dyDescent="0.25">
      <c r="A4" s="28">
        <v>1</v>
      </c>
      <c r="B4" s="28" t="str">
        <f>реглист!B5</f>
        <v>Alutech Team</v>
      </c>
      <c r="C4" s="29" t="str">
        <f>реглист!C5</f>
        <v xml:space="preserve">Купрейчик Сергей </v>
      </c>
      <c r="D4" s="27">
        <f>IFERROR(VLOOKUP(C4,Т1За!$C$3:$D$31,2,0),0)</f>
        <v>0</v>
      </c>
      <c r="E4" s="27">
        <f>IFERROR(VLOOKUP(C4,Т1За!$C$3:$E$31,3,0),0)</f>
        <v>0</v>
      </c>
      <c r="F4" s="27">
        <f>IFERROR(VLOOKUP(C4,Т1Зб!$C$3:$D$31,2,0),0)</f>
        <v>1206.48</v>
      </c>
      <c r="G4" s="27">
        <f>IFERROR(VLOOKUP(C4,Т1Зб!$C$3:$E$31,3,0),0)</f>
        <v>7</v>
      </c>
      <c r="H4" s="27">
        <f>IFERROR(VLOOKUP(C4,Т2За!$C$3:$D$31,2,0),0)</f>
        <v>360.09</v>
      </c>
      <c r="I4" s="27">
        <f>IFERROR(VLOOKUP(C4,Т2За!$C$3:$E$31,3,0),0)</f>
        <v>12</v>
      </c>
      <c r="J4" s="26">
        <f>IFERROR(VLOOKUP(C4,Т2Зб!$C$3:$D$31,2,0),0)</f>
        <v>0</v>
      </c>
      <c r="K4" s="26">
        <f>IFERROR(VLOOKUP(C4,Т2Зб!$C$3:$E$31,3,0),0)</f>
        <v>0</v>
      </c>
      <c r="L4" s="27">
        <f t="shared" ref="L4" si="0">D4+F4+H4+J4</f>
        <v>1566.57</v>
      </c>
      <c r="M4" s="27">
        <f>IF(L4=0,реглист!$C$62*2+2,E4+G4+I4+K4)</f>
        <v>19</v>
      </c>
      <c r="N4" s="27">
        <v>16</v>
      </c>
      <c r="O4" s="94">
        <f>L4+L5</f>
        <v>2359.4399999999996</v>
      </c>
      <c r="P4" s="94">
        <f>IF(O4=0,реглист!$C$62*4+4,M4+M5)</f>
        <v>46</v>
      </c>
      <c r="Q4" s="94">
        <f>IF(P4=реглист!$C$62*4+4,реглист!$C$62+1,RANK(P4,$P$4:$P$59,1))</f>
        <v>11</v>
      </c>
    </row>
    <row r="5" spans="1:17" x14ac:dyDescent="0.25">
      <c r="A5" s="37">
        <f>A4+1</f>
        <v>2</v>
      </c>
      <c r="B5" s="28" t="str">
        <f>реглист!B6</f>
        <v>Alutech Team</v>
      </c>
      <c r="C5" s="29" t="str">
        <f>реглист!C6</f>
        <v xml:space="preserve">Янкович Сергей </v>
      </c>
      <c r="D5" s="27">
        <f>IFERROR(VLOOKUP(C5,Т1За!$C$3:$D$31,2,0),0)</f>
        <v>495.54999999999995</v>
      </c>
      <c r="E5" s="27">
        <f>IFERROR(VLOOKUP(C5,Т1За!$C$3:$E$31,3,0),0)</f>
        <v>13</v>
      </c>
      <c r="F5" s="27">
        <f>IFERROR(VLOOKUP(C5,Т1Зб!$C$3:$D$31,2,0),0)</f>
        <v>0</v>
      </c>
      <c r="G5" s="27">
        <f>IFERROR(VLOOKUP(C5,Т1Зб!$C$3:$E$31,3,0),0)</f>
        <v>0</v>
      </c>
      <c r="H5" s="27">
        <f>IFERROR(VLOOKUP(C5,Т2За!$C$3:$D$31,2,0),0)</f>
        <v>0</v>
      </c>
      <c r="I5" s="27">
        <f>IFERROR(VLOOKUP(C5,Т2За!$C$3:$E$31,3,0),0)</f>
        <v>0</v>
      </c>
      <c r="J5" s="26">
        <f>IFERROR(VLOOKUP(C5,Т2Зб!$C$3:$D$31,2,0),0)</f>
        <v>297.32</v>
      </c>
      <c r="K5" s="26">
        <f>IFERROR(VLOOKUP(C5,Т2Зб!$C$3:$E$31,3,0),0)</f>
        <v>14</v>
      </c>
      <c r="L5" s="27">
        <f t="shared" ref="L5:L52" si="1">D5+F5+H5+J5</f>
        <v>792.86999999999989</v>
      </c>
      <c r="M5" s="51">
        <f>IF(L5=0,реглист!$C$62*2+2,E5+G5+I5+K5)</f>
        <v>27</v>
      </c>
      <c r="N5" s="52">
        <v>27</v>
      </c>
      <c r="O5" s="95"/>
      <c r="P5" s="95"/>
      <c r="Q5" s="95"/>
    </row>
    <row r="6" spans="1:17" x14ac:dyDescent="0.25">
      <c r="A6" s="37">
        <f t="shared" ref="A6:A59" si="2">A5+1</f>
        <v>3</v>
      </c>
      <c r="B6" s="28" t="str">
        <f>реглист!B7</f>
        <v>Pike Death TEAM</v>
      </c>
      <c r="C6" s="29" t="str">
        <f>реглист!C7</f>
        <v>Круглянин Сергей</v>
      </c>
      <c r="D6" s="27">
        <f>IFERROR(VLOOKUP(C6,Т1За!$C$3:$D$31,2,0),0)</f>
        <v>0</v>
      </c>
      <c r="E6" s="27">
        <f>IFERROR(VLOOKUP(C6,Т1За!$C$3:$E$31,3,0),0)</f>
        <v>0</v>
      </c>
      <c r="F6" s="27">
        <f>IFERROR(VLOOKUP(C6,Т1Зб!$C$3:$D$31,2,0),0)</f>
        <v>2972.4925000000003</v>
      </c>
      <c r="G6" s="27">
        <f>IFERROR(VLOOKUP(C6,Т1Зб!$C$3:$E$31,3,0),0)</f>
        <v>2</v>
      </c>
      <c r="H6" s="27">
        <f>IFERROR(VLOOKUP(C6,Т2За!$C$3:$D$31,2,0),0)</f>
        <v>522.33999999999992</v>
      </c>
      <c r="I6" s="27">
        <f>IFERROR(VLOOKUP(C6,Т2За!$C$3:$E$31,3,0),0)</f>
        <v>7</v>
      </c>
      <c r="J6" s="26">
        <f>IFERROR(VLOOKUP(C6,Т2Зб!$C$3:$D$31,2,0),0)</f>
        <v>0</v>
      </c>
      <c r="K6" s="26">
        <f>IFERROR(VLOOKUP(C6,Т2Зб!$C$3:$E$31,3,0),0)</f>
        <v>0</v>
      </c>
      <c r="L6" s="27">
        <f t="shared" si="1"/>
        <v>3494.8325000000004</v>
      </c>
      <c r="M6" s="51">
        <f>IF(L6=0,реглист!$C$62*2+2,E6+G6+I6+K6)</f>
        <v>9</v>
      </c>
      <c r="N6" s="104">
        <v>2</v>
      </c>
      <c r="O6" s="91">
        <f>L6+L7</f>
        <v>4118.9125000000004</v>
      </c>
      <c r="P6" s="94">
        <f>IF(O6=0,реглист!$C$62*4+4,M6+M7)</f>
        <v>45</v>
      </c>
      <c r="Q6" s="96">
        <f>IF(P6=реглист!$C$62*4+4,реглист!$C$62+1,RANK(P6,$P$4:$P$59,1))</f>
        <v>10</v>
      </c>
    </row>
    <row r="7" spans="1:17" x14ac:dyDescent="0.25">
      <c r="A7" s="37">
        <f t="shared" si="2"/>
        <v>4</v>
      </c>
      <c r="B7" s="28" t="str">
        <f>реглист!B8</f>
        <v>Pike Death TEAM</v>
      </c>
      <c r="C7" s="29" t="str">
        <f>реглист!C8</f>
        <v>Ставер Дмитрий</v>
      </c>
      <c r="D7" s="27">
        <f>IFERROR(VLOOKUP(C7,Т1За!$C$3:$D$31,2,0),0)</f>
        <v>475.24</v>
      </c>
      <c r="E7" s="27">
        <f>IFERROR(VLOOKUP(C7,Т1За!$C$3:$E$31,3,0),0)</f>
        <v>17</v>
      </c>
      <c r="F7" s="27">
        <f>IFERROR(VLOOKUP(C7,Т1Зб!$C$3:$D$31,2,0),0)</f>
        <v>0</v>
      </c>
      <c r="G7" s="27">
        <f>IFERROR(VLOOKUP(C7,Т1Зб!$C$3:$E$31,3,0),0)</f>
        <v>0</v>
      </c>
      <c r="H7" s="27">
        <f>IFERROR(VLOOKUP(C7,Т2За!$C$3:$D$31,2,0),0)</f>
        <v>0</v>
      </c>
      <c r="I7" s="27">
        <f>IFERROR(VLOOKUP(C7,Т2За!$C$3:$E$31,3,0),0)</f>
        <v>0</v>
      </c>
      <c r="J7" s="26">
        <f>IFERROR(VLOOKUP(C7,Т2Зб!$C$3:$D$31,2,0),0)</f>
        <v>148.83999999999997</v>
      </c>
      <c r="K7" s="26">
        <f>IFERROR(VLOOKUP(C7,Т2Зб!$C$3:$E$31,3,0),0)</f>
        <v>19</v>
      </c>
      <c r="L7" s="27">
        <f t="shared" si="1"/>
        <v>624.07999999999993</v>
      </c>
      <c r="M7" s="51">
        <f>IF(L7=0,реглист!$C$62*2+2,E7+G7+I7+K7)</f>
        <v>36</v>
      </c>
      <c r="N7" s="52">
        <v>37</v>
      </c>
      <c r="O7" s="95"/>
      <c r="P7" s="95"/>
      <c r="Q7" s="94"/>
    </row>
    <row r="8" spans="1:17" x14ac:dyDescent="0.25">
      <c r="A8" s="37">
        <f t="shared" si="2"/>
        <v>5</v>
      </c>
      <c r="B8" s="28" t="str">
        <f>реглист!B9</f>
        <v>Peacock Bass</v>
      </c>
      <c r="C8" s="29" t="str">
        <f>реглист!C9</f>
        <v xml:space="preserve">Сенчуров Иван </v>
      </c>
      <c r="D8" s="27">
        <f>IFERROR(VLOOKUP(C8,Т1За!$C$3:$D$31,2,0),0)</f>
        <v>452</v>
      </c>
      <c r="E8" s="27">
        <f>IFERROR(VLOOKUP(C8,Т1За!$C$3:$E$31,3,0),0)</f>
        <v>18</v>
      </c>
      <c r="F8" s="27">
        <f>IFERROR(VLOOKUP(C8,Т1Зб!$C$3:$D$31,2,0),0)</f>
        <v>0</v>
      </c>
      <c r="G8" s="27">
        <f>IFERROR(VLOOKUP(C8,Т1Зб!$C$3:$E$31,3,0),0)</f>
        <v>0</v>
      </c>
      <c r="H8" s="27">
        <f>IFERROR(VLOOKUP(C8,Т2За!$C$3:$D$31,2,0),0)</f>
        <v>0</v>
      </c>
      <c r="I8" s="27">
        <f>IFERROR(VLOOKUP(C8,Т2За!$C$3:$E$31,3,0),0)</f>
        <v>0</v>
      </c>
      <c r="J8" s="26">
        <f>IFERROR(VLOOKUP(C8,Т2Зб!$C$3:$D$31,2,0),0)</f>
        <v>368.26250000000005</v>
      </c>
      <c r="K8" s="26">
        <f>IFERROR(VLOOKUP(C8,Т2Зб!$C$3:$E$31,3,0),0)</f>
        <v>9</v>
      </c>
      <c r="L8" s="27">
        <f t="shared" si="1"/>
        <v>820.26250000000005</v>
      </c>
      <c r="M8" s="51">
        <f>IF(L8=0,реглист!$C$62*2+2,E8+G8+I8+K8)</f>
        <v>27</v>
      </c>
      <c r="N8" s="52">
        <v>26</v>
      </c>
      <c r="O8" s="91">
        <f>L8+L9</f>
        <v>2443.2825000000003</v>
      </c>
      <c r="P8" s="94">
        <f>IF(O8=0,реглист!$C$62*4+4,M8+M9)</f>
        <v>43</v>
      </c>
      <c r="Q8" s="96">
        <f>IF(P8=реглист!$C$62*4+4,реглист!$C$62+1,RANK(P8,$P$4:$P$59,1))</f>
        <v>8</v>
      </c>
    </row>
    <row r="9" spans="1:17" x14ac:dyDescent="0.25">
      <c r="A9" s="37">
        <f t="shared" si="2"/>
        <v>6</v>
      </c>
      <c r="B9" s="28" t="str">
        <f>реглист!B10</f>
        <v>Peacock Bass</v>
      </c>
      <c r="C9" s="29" t="str">
        <f>реглист!C10</f>
        <v xml:space="preserve">Вычиков Павел </v>
      </c>
      <c r="D9" s="27">
        <f>IFERROR(VLOOKUP(C9,Т1За!$C$3:$D$31,2,0),0)</f>
        <v>0</v>
      </c>
      <c r="E9" s="27">
        <f>IFERROR(VLOOKUP(C9,Т1За!$C$3:$E$31,3,0),0)</f>
        <v>0</v>
      </c>
      <c r="F9" s="27">
        <f>IFERROR(VLOOKUP(C9,Т1Зб!$C$3:$D$31,2,0),0)</f>
        <v>1132.77</v>
      </c>
      <c r="G9" s="27">
        <f>IFERROR(VLOOKUP(C9,Т1Зб!$C$3:$E$31,3,0),0)</f>
        <v>8</v>
      </c>
      <c r="H9" s="27">
        <f>IFERROR(VLOOKUP(C9,Т2За!$C$3:$D$31,2,0),0)</f>
        <v>490.25</v>
      </c>
      <c r="I9" s="27">
        <f>IFERROR(VLOOKUP(C9,Т2За!$C$3:$E$31,3,0),0)</f>
        <v>8</v>
      </c>
      <c r="J9" s="26">
        <f>IFERROR(VLOOKUP(C9,Т2Зб!$C$3:$D$31,2,0),0)</f>
        <v>0</v>
      </c>
      <c r="K9" s="26">
        <f>IFERROR(VLOOKUP(C9,Т2Зб!$C$3:$E$31,3,0),0)</f>
        <v>0</v>
      </c>
      <c r="L9" s="27">
        <f t="shared" si="1"/>
        <v>1623.02</v>
      </c>
      <c r="M9" s="51">
        <f>IF(L9=0,реглист!$C$62*2+2,E9+G9+I9+K9)</f>
        <v>16</v>
      </c>
      <c r="N9" s="52">
        <v>13</v>
      </c>
      <c r="O9" s="95"/>
      <c r="P9" s="95"/>
      <c r="Q9" s="94"/>
    </row>
    <row r="10" spans="1:17" x14ac:dyDescent="0.25">
      <c r="A10" s="37">
        <f t="shared" si="2"/>
        <v>7</v>
      </c>
      <c r="B10" s="28" t="str">
        <f>реглист!B11</f>
        <v>Bass Hunters</v>
      </c>
      <c r="C10" s="29" t="str">
        <f>реглист!C11</f>
        <v xml:space="preserve">Кириевский Андрей </v>
      </c>
      <c r="D10" s="27">
        <f>IFERROR(VLOOKUP(C10,Т1За!$C$3:$D$31,2,0),0)</f>
        <v>0</v>
      </c>
      <c r="E10" s="27">
        <f>IFERROR(VLOOKUP(C10,Т1За!$C$3:$E$31,3,0),0)</f>
        <v>0</v>
      </c>
      <c r="F10" s="27">
        <f>IFERROR(VLOOKUP(C10,Т1Зб!$C$3:$D$31,2,0),0)</f>
        <v>0</v>
      </c>
      <c r="G10" s="27">
        <f>IFERROR(VLOOKUP(C10,Т1Зб!$C$3:$E$31,3,0),0)</f>
        <v>29</v>
      </c>
      <c r="H10" s="27">
        <f>IFERROR(VLOOKUP(C10,Т2За!$C$3:$D$31,2,0),0)</f>
        <v>921.04</v>
      </c>
      <c r="I10" s="27">
        <f>IFERROR(VLOOKUP(C10,Т2За!$C$3:$E$31,3,0),0)</f>
        <v>4</v>
      </c>
      <c r="J10" s="26">
        <f>IFERROR(VLOOKUP(C10,Т2Зб!$C$3:$D$31,2,0),0)</f>
        <v>0</v>
      </c>
      <c r="K10" s="26">
        <f>IFERROR(VLOOKUP(C10,Т2Зб!$C$3:$E$31,3,0),0)</f>
        <v>0</v>
      </c>
      <c r="L10" s="27">
        <f t="shared" si="1"/>
        <v>921.04</v>
      </c>
      <c r="M10" s="51">
        <f>IF(L10=0,реглист!$C$62*2+2,E10+G10+I10+K10)</f>
        <v>33</v>
      </c>
      <c r="N10" s="52">
        <v>30</v>
      </c>
      <c r="O10" s="91">
        <f>L10+L11</f>
        <v>2394.2600000000002</v>
      </c>
      <c r="P10" s="94">
        <f>IF(O10=0,реглист!$C$62*4+4,M10+M11)</f>
        <v>42</v>
      </c>
      <c r="Q10" s="96">
        <f>IF(P10=реглист!$C$62*4+4,реглист!$C$62+1,RANK(P10,$P$4:$P$59,1))</f>
        <v>7</v>
      </c>
    </row>
    <row r="11" spans="1:17" x14ac:dyDescent="0.25">
      <c r="A11" s="37">
        <f t="shared" si="2"/>
        <v>8</v>
      </c>
      <c r="B11" s="28" t="str">
        <f>реглист!B12</f>
        <v>Bass Hunters</v>
      </c>
      <c r="C11" s="29" t="str">
        <f>реглист!C12</f>
        <v xml:space="preserve">Шевко Виталий </v>
      </c>
      <c r="D11" s="27">
        <f>IFERROR(VLOOKUP(C11,Т1За!$C$3:$D$31,2,0),0)</f>
        <v>761.78</v>
      </c>
      <c r="E11" s="27">
        <f>IFERROR(VLOOKUP(C11,Т1За!$C$3:$E$31,3,0),0)</f>
        <v>5</v>
      </c>
      <c r="F11" s="27">
        <f>IFERROR(VLOOKUP(C11,Т1Зб!$C$3:$D$31,2,0),0)</f>
        <v>0</v>
      </c>
      <c r="G11" s="27">
        <f>IFERROR(VLOOKUP(C11,Т1Зб!$C$3:$E$31,3,0),0)</f>
        <v>0</v>
      </c>
      <c r="H11" s="27">
        <f>IFERROR(VLOOKUP(C11,Т2За!$C$3:$D$31,2,0),0)</f>
        <v>0</v>
      </c>
      <c r="I11" s="27">
        <f>IFERROR(VLOOKUP(C11,Т2За!$C$3:$E$31,3,0),0)</f>
        <v>0</v>
      </c>
      <c r="J11" s="26">
        <f>IFERROR(VLOOKUP(C11,Т2Зб!$C$3:$D$31,2,0),0)</f>
        <v>711.44</v>
      </c>
      <c r="K11" s="26">
        <f>IFERROR(VLOOKUP(C11,Т2Зб!$C$3:$E$31,3,0),0)</f>
        <v>4</v>
      </c>
      <c r="L11" s="27">
        <f t="shared" si="1"/>
        <v>1473.22</v>
      </c>
      <c r="M11" s="51">
        <f>IF(L11=0,реглист!$C$62*2+2,E11+G11+I11+K11)</f>
        <v>9</v>
      </c>
      <c r="N11" s="104">
        <v>3</v>
      </c>
      <c r="O11" s="95"/>
      <c r="P11" s="95"/>
      <c r="Q11" s="94"/>
    </row>
    <row r="12" spans="1:17" x14ac:dyDescent="0.25">
      <c r="A12" s="37">
        <f t="shared" si="2"/>
        <v>9</v>
      </c>
      <c r="B12" s="28" t="str">
        <f>реглист!B13</f>
        <v>Poseidon</v>
      </c>
      <c r="C12" s="29" t="str">
        <f>реглист!C13</f>
        <v xml:space="preserve">Чижонок Сергей </v>
      </c>
      <c r="D12" s="27">
        <f>IFERROR(VLOOKUP(C12,Т1За!$C$3:$D$31,2,0),0)</f>
        <v>718.16000000000008</v>
      </c>
      <c r="E12" s="27">
        <f>IFERROR(VLOOKUP(C12,Т1За!$C$3:$E$31,3,0),0)</f>
        <v>6</v>
      </c>
      <c r="F12" s="27">
        <f>IFERROR(VLOOKUP(C12,Т1Зб!$C$3:$D$31,2,0),0)</f>
        <v>0</v>
      </c>
      <c r="G12" s="27">
        <f>IFERROR(VLOOKUP(C12,Т1Зб!$C$3:$E$31,3,0),0)</f>
        <v>0</v>
      </c>
      <c r="H12" s="27">
        <f>IFERROR(VLOOKUP(C12,Т2За!$C$3:$D$31,2,0),0)</f>
        <v>0</v>
      </c>
      <c r="I12" s="27">
        <f>IFERROR(VLOOKUP(C12,Т2За!$C$3:$E$31,3,0),0)</f>
        <v>0</v>
      </c>
      <c r="J12" s="26">
        <f>IFERROR(VLOOKUP(C12,Т2Зб!$C$3:$D$31,2,0),0)</f>
        <v>477.45000000000005</v>
      </c>
      <c r="K12" s="26">
        <f>IFERROR(VLOOKUP(C12,Т2Зб!$C$3:$E$31,3,0),0)</f>
        <v>7</v>
      </c>
      <c r="L12" s="27">
        <f t="shared" si="1"/>
        <v>1195.6100000000001</v>
      </c>
      <c r="M12" s="51">
        <f>IF(L12=0,реглист!$C$62*2+2,E12+G12+I12+K12)</f>
        <v>13</v>
      </c>
      <c r="N12" s="52">
        <v>7</v>
      </c>
      <c r="O12" s="91">
        <f>L12+L13</f>
        <v>1402.9700000000003</v>
      </c>
      <c r="P12" s="94">
        <f>IF(O12=0,реглист!$C$62*4+4,M12+M13)</f>
        <v>65</v>
      </c>
      <c r="Q12" s="96">
        <f>IF(P12=реглист!$C$62*4+4,реглист!$C$62+1,RANK(P12,$P$4:$P$59,1))</f>
        <v>15</v>
      </c>
    </row>
    <row r="13" spans="1:17" x14ac:dyDescent="0.25">
      <c r="A13" s="37">
        <f t="shared" si="2"/>
        <v>10</v>
      </c>
      <c r="B13" s="28" t="str">
        <f>реглист!B14</f>
        <v>Poseidon</v>
      </c>
      <c r="C13" s="29" t="str">
        <f>реглист!C14</f>
        <v xml:space="preserve">Строк Павел </v>
      </c>
      <c r="D13" s="27">
        <f>IFERROR(VLOOKUP(C13,Т1За!$C$3:$D$31,2,0),0)</f>
        <v>0</v>
      </c>
      <c r="E13" s="27">
        <f>IFERROR(VLOOKUP(C13,Т1За!$C$3:$E$31,3,0),0)</f>
        <v>0</v>
      </c>
      <c r="F13" s="27">
        <f>IFERROR(VLOOKUP(C13,Т1Зб!$C$3:$D$31,2,0),0)</f>
        <v>207.36</v>
      </c>
      <c r="G13" s="27">
        <f>IFERROR(VLOOKUP(C13,Т1Зб!$C$3:$E$31,3,0),0)</f>
        <v>23</v>
      </c>
      <c r="H13" s="27">
        <f>IFERROR(VLOOKUP(C13,Т2За!$C$3:$D$31,2,0),0)</f>
        <v>0</v>
      </c>
      <c r="I13" s="27">
        <f>IFERROR(VLOOKUP(C13,Т2За!$C$3:$E$31,3,0),0)</f>
        <v>29</v>
      </c>
      <c r="J13" s="26">
        <f>IFERROR(VLOOKUP(C13,Т2Зб!$C$3:$D$31,2,0),0)</f>
        <v>0</v>
      </c>
      <c r="K13" s="26">
        <f>IFERROR(VLOOKUP(C13,Т2Зб!$C$3:$E$31,3,0),0)</f>
        <v>0</v>
      </c>
      <c r="L13" s="27">
        <f t="shared" si="1"/>
        <v>207.36</v>
      </c>
      <c r="M13" s="51">
        <f>IF(L13=0,реглист!$C$62*2+2,E13+G13+I13+K13)</f>
        <v>52</v>
      </c>
      <c r="N13" s="52">
        <v>51</v>
      </c>
      <c r="O13" s="95"/>
      <c r="P13" s="95"/>
      <c r="Q13" s="94"/>
    </row>
    <row r="14" spans="1:17" x14ac:dyDescent="0.25">
      <c r="A14" s="37">
        <f t="shared" si="2"/>
        <v>11</v>
      </c>
      <c r="B14" s="28" t="str">
        <f>реглист!B15</f>
        <v>FISHINGSTOCK BELARUS</v>
      </c>
      <c r="C14" s="29" t="str">
        <f>реглист!C15</f>
        <v>Лунякин Олег</v>
      </c>
      <c r="D14" s="27">
        <f>IFERROR(VLOOKUP(C14,Т1За!$C$3:$D$31,2,0),0)</f>
        <v>144</v>
      </c>
      <c r="E14" s="27">
        <f>IFERROR(VLOOKUP(C14,Т1За!$C$3:$E$31,3,0),0)</f>
        <v>26</v>
      </c>
      <c r="F14" s="27">
        <f>IFERROR(VLOOKUP(C14,Т1Зб!$C$3:$D$31,2,0),0)</f>
        <v>0</v>
      </c>
      <c r="G14" s="27">
        <f>IFERROR(VLOOKUP(C14,Т1Зб!$C$3:$E$31,3,0),0)</f>
        <v>0</v>
      </c>
      <c r="H14" s="27">
        <f>IFERROR(VLOOKUP(C14,Т2За!$C$3:$D$31,2,0),0)</f>
        <v>0</v>
      </c>
      <c r="I14" s="27">
        <f>IFERROR(VLOOKUP(C14,Т2За!$C$3:$E$31,3,0),0)</f>
        <v>0</v>
      </c>
      <c r="J14" s="26">
        <f>IFERROR(VLOOKUP(C14,Т2Зб!$C$3:$D$31,2,0),0)</f>
        <v>193.21</v>
      </c>
      <c r="K14" s="26">
        <f>IFERROR(VLOOKUP(C14,Т2Зб!$C$3:$E$31,3,0),0)</f>
        <v>17</v>
      </c>
      <c r="L14" s="27">
        <f t="shared" si="1"/>
        <v>337.21000000000004</v>
      </c>
      <c r="M14" s="51">
        <f>IF(L14=0,реглист!$C$62*2+2,E14+G14+I14+K14)</f>
        <v>43</v>
      </c>
      <c r="N14" s="52">
        <v>43</v>
      </c>
      <c r="O14" s="91">
        <f>L14+L15</f>
        <v>1621.4</v>
      </c>
      <c r="P14" s="94">
        <f>IF(O14=0,реглист!$C$62*4+4,M14+M15)</f>
        <v>78</v>
      </c>
      <c r="Q14" s="96">
        <f>IF(P14=реглист!$C$62*4+4,реглист!$C$62+1,RANK(P14,$P$4:$P$59,1))</f>
        <v>21</v>
      </c>
    </row>
    <row r="15" spans="1:17" x14ac:dyDescent="0.25">
      <c r="A15" s="37">
        <f t="shared" si="2"/>
        <v>12</v>
      </c>
      <c r="B15" s="28" t="str">
        <f>реглист!B16</f>
        <v>FISHINGSTOCK BELARUS</v>
      </c>
      <c r="C15" s="29" t="str">
        <f>реглист!C16</f>
        <v>Бобриков Алексей</v>
      </c>
      <c r="D15" s="27">
        <f>IFERROR(VLOOKUP(C15,Т1За!$C$3:$D$31,2,0),0)</f>
        <v>0</v>
      </c>
      <c r="E15" s="27">
        <f>IFERROR(VLOOKUP(C15,Т1За!$C$3:$E$31,3,0),0)</f>
        <v>0</v>
      </c>
      <c r="F15" s="27">
        <f>IFERROR(VLOOKUP(C15,Т1Зб!$C$3:$D$31,2,0),0)</f>
        <v>1284.19</v>
      </c>
      <c r="G15" s="27">
        <f>IFERROR(VLOOKUP(C15,Т1Зб!$C$3:$E$31,3,0),0)</f>
        <v>6</v>
      </c>
      <c r="H15" s="27">
        <f>IFERROR(VLOOKUP(C15,Т2За!$C$3:$D$31,2,0),0)</f>
        <v>0</v>
      </c>
      <c r="I15" s="27">
        <f>IFERROR(VLOOKUP(C15,Т2За!$C$3:$E$31,3,0),0)</f>
        <v>29</v>
      </c>
      <c r="J15" s="26">
        <f>IFERROR(VLOOKUP(C15,Т2Зб!$C$3:$D$31,2,0),0)</f>
        <v>0</v>
      </c>
      <c r="K15" s="26">
        <f>IFERROR(VLOOKUP(C15,Т2Зб!$C$3:$E$31,3,0),0)</f>
        <v>0</v>
      </c>
      <c r="L15" s="27">
        <f t="shared" si="1"/>
        <v>1284.19</v>
      </c>
      <c r="M15" s="51">
        <f>IF(L15=0,реглист!$C$62*2+2,E15+G15+I15+K15)</f>
        <v>35</v>
      </c>
      <c r="N15" s="52">
        <v>33</v>
      </c>
      <c r="O15" s="95"/>
      <c r="P15" s="95"/>
      <c r="Q15" s="94"/>
    </row>
    <row r="16" spans="1:17" x14ac:dyDescent="0.25">
      <c r="A16" s="37">
        <f t="shared" si="2"/>
        <v>13</v>
      </c>
      <c r="B16" s="28" t="str">
        <f>реглист!B17</f>
        <v>West Fishing</v>
      </c>
      <c r="C16" s="29" t="str">
        <f>реглист!C17</f>
        <v xml:space="preserve">Непомнящий Виктор </v>
      </c>
      <c r="D16" s="27">
        <f>IFERROR(VLOOKUP(C16,Т1За!$C$3:$D$31,2,0),0)</f>
        <v>491.84</v>
      </c>
      <c r="E16" s="27">
        <f>IFERROR(VLOOKUP(C16,Т1За!$C$3:$E$31,3,0),0)</f>
        <v>14</v>
      </c>
      <c r="F16" s="27">
        <f>IFERROR(VLOOKUP(C16,Т1Зб!$C$3:$D$31,2,0),0)</f>
        <v>0</v>
      </c>
      <c r="G16" s="27">
        <f>IFERROR(VLOOKUP(C16,Т1Зб!$C$3:$E$31,3,0),0)</f>
        <v>0</v>
      </c>
      <c r="H16" s="27">
        <f>IFERROR(VLOOKUP(C16,Т2За!$C$3:$D$31,2,0),0)</f>
        <v>0</v>
      </c>
      <c r="I16" s="27">
        <f>IFERROR(VLOOKUP(C16,Т2За!$C$3:$E$31,3,0),0)</f>
        <v>0</v>
      </c>
      <c r="J16" s="26">
        <f>IFERROR(VLOOKUP(C16,Т2Зб!$C$3:$D$31,2,0),0)</f>
        <v>763.64999999999986</v>
      </c>
      <c r="K16" s="26">
        <f>IFERROR(VLOOKUP(C16,Т2Зб!$C$3:$E$31,3,0),0)</f>
        <v>3</v>
      </c>
      <c r="L16" s="27">
        <f t="shared" si="1"/>
        <v>1255.4899999999998</v>
      </c>
      <c r="M16" s="51">
        <f>IF(L16=0,реглист!$C$62*2+2,E16+G16+I16+K16)</f>
        <v>17</v>
      </c>
      <c r="N16" s="52">
        <v>14</v>
      </c>
      <c r="O16" s="91">
        <f>L16+L17</f>
        <v>3040.75</v>
      </c>
      <c r="P16" s="94">
        <f>IF(O16=0,реглист!$C$62*4+4,M16+M17)</f>
        <v>32</v>
      </c>
      <c r="Q16" s="96">
        <f>IF(P16=реглист!$C$62*4+4,реглист!$C$62+1,RANK(P16,$P$4:$P$59,1))</f>
        <v>4</v>
      </c>
    </row>
    <row r="17" spans="1:17" x14ac:dyDescent="0.25">
      <c r="A17" s="37">
        <f t="shared" si="2"/>
        <v>14</v>
      </c>
      <c r="B17" s="28" t="str">
        <f>реглист!B18</f>
        <v>West Fishing</v>
      </c>
      <c r="C17" s="29" t="str">
        <f>реглист!C18</f>
        <v xml:space="preserve">Золотарь Андрей </v>
      </c>
      <c r="D17" s="27">
        <f>IFERROR(VLOOKUP(C17,Т1За!$C$3:$D$31,2,0),0)</f>
        <v>0</v>
      </c>
      <c r="E17" s="27">
        <f>IFERROR(VLOOKUP(C17,Т1За!$C$3:$E$31,3,0),0)</f>
        <v>0</v>
      </c>
      <c r="F17" s="27">
        <f>IFERROR(VLOOKUP(C17,Т1Зб!$C$3:$D$31,2,0),0)</f>
        <v>622.33999999999992</v>
      </c>
      <c r="G17" s="27">
        <f>IFERROR(VLOOKUP(C17,Т1Зб!$C$3:$E$31,3,0),0)</f>
        <v>12</v>
      </c>
      <c r="H17" s="27">
        <f>IFERROR(VLOOKUP(C17,Т2За!$C$3:$D$31,2,0),0)</f>
        <v>1162.92</v>
      </c>
      <c r="I17" s="27">
        <f>IFERROR(VLOOKUP(C17,Т2За!$C$3:$E$31,3,0),0)</f>
        <v>3</v>
      </c>
      <c r="J17" s="26">
        <f>IFERROR(VLOOKUP(C17,Т2Зб!$C$3:$D$31,2,0),0)</f>
        <v>0</v>
      </c>
      <c r="K17" s="26">
        <f>IFERROR(VLOOKUP(C17,Т2Зб!$C$3:$E$31,3,0),0)</f>
        <v>0</v>
      </c>
      <c r="L17" s="27">
        <f t="shared" si="1"/>
        <v>1785.26</v>
      </c>
      <c r="M17" s="51">
        <f>IF(L17=0,реглист!$C$62*2+2,E17+G17+I17+K17)</f>
        <v>15</v>
      </c>
      <c r="N17" s="52">
        <v>11</v>
      </c>
      <c r="O17" s="95"/>
      <c r="P17" s="95"/>
      <c r="Q17" s="94"/>
    </row>
    <row r="18" spans="1:17" x14ac:dyDescent="0.25">
      <c r="A18" s="37">
        <f t="shared" si="2"/>
        <v>15</v>
      </c>
      <c r="B18" s="28" t="str">
        <f>реглист!B19</f>
        <v>Gefest</v>
      </c>
      <c r="C18" s="29" t="str">
        <f>реглист!C19</f>
        <v xml:space="preserve">Саган Сергей </v>
      </c>
      <c r="D18" s="27">
        <f>IFERROR(VLOOKUP(C18,Т1За!$C$3:$D$31,2,0),0)</f>
        <v>219.04000000000002</v>
      </c>
      <c r="E18" s="27">
        <f>IFERROR(VLOOKUP(C18,Т1За!$C$3:$E$31,3,0),0)</f>
        <v>22</v>
      </c>
      <c r="F18" s="27">
        <f>IFERROR(VLOOKUP(C18,Т1Зб!$C$3:$D$31,2,0),0)</f>
        <v>0</v>
      </c>
      <c r="G18" s="27">
        <f>IFERROR(VLOOKUP(C18,Т1Зб!$C$3:$E$31,3,0),0)</f>
        <v>0</v>
      </c>
      <c r="H18" s="27">
        <f>IFERROR(VLOOKUP(C18,Т2За!$C$3:$D$31,2,0),0)</f>
        <v>0</v>
      </c>
      <c r="I18" s="27">
        <f>IFERROR(VLOOKUP(C18,Т2За!$C$3:$E$31,3,0),0)</f>
        <v>0</v>
      </c>
      <c r="J18" s="26">
        <f>IFERROR(VLOOKUP(C18,Т2Зб!$C$3:$D$31,2,0),0)</f>
        <v>1250.02</v>
      </c>
      <c r="K18" s="26">
        <f>IFERROR(VLOOKUP(C18,Т2Зб!$C$3:$E$31,3,0),0)</f>
        <v>2</v>
      </c>
      <c r="L18" s="27">
        <f t="shared" si="1"/>
        <v>1469.06</v>
      </c>
      <c r="M18" s="51">
        <f>IF(L18=0,реглист!$C$62*2+2,E18+G18+I18+K18)</f>
        <v>24</v>
      </c>
      <c r="N18" s="52">
        <v>21</v>
      </c>
      <c r="O18" s="91">
        <f>L18+L19</f>
        <v>4784.93</v>
      </c>
      <c r="P18" s="94">
        <f>IF(O18=0,реглист!$C$62*4+4,M18+M19)</f>
        <v>44</v>
      </c>
      <c r="Q18" s="96">
        <f>IF(P18=реглист!$C$62*4+4,реглист!$C$62+1,RANK(P18,$P$4:$P$59,1))</f>
        <v>9</v>
      </c>
    </row>
    <row r="19" spans="1:17" x14ac:dyDescent="0.25">
      <c r="A19" s="37">
        <f t="shared" si="2"/>
        <v>16</v>
      </c>
      <c r="B19" s="28" t="str">
        <f>реглист!B20</f>
        <v>Gefest</v>
      </c>
      <c r="C19" s="29" t="str">
        <f>реглист!C20</f>
        <v xml:space="preserve">Радчук Юрий </v>
      </c>
      <c r="D19" s="27">
        <f>IFERROR(VLOOKUP(C19,Т1За!$C$3:$D$31,2,0),0)</f>
        <v>0</v>
      </c>
      <c r="E19" s="27">
        <f>IFERROR(VLOOKUP(C19,Т1За!$C$3:$E$31,3,0),0)</f>
        <v>0</v>
      </c>
      <c r="F19" s="27">
        <f>IFERROR(VLOOKUP(C19,Т1Зб!$C$3:$D$31,2,0),0)</f>
        <v>3192.66</v>
      </c>
      <c r="G19" s="27">
        <f>IFERROR(VLOOKUP(C19,Т1Зб!$C$3:$E$31,3,0),0)</f>
        <v>1</v>
      </c>
      <c r="H19" s="27">
        <f>IFERROR(VLOOKUP(C19,Т2За!$C$3:$D$31,2,0),0)</f>
        <v>123.21</v>
      </c>
      <c r="I19" s="27">
        <f>IFERROR(VLOOKUP(C19,Т2За!$C$3:$E$31,3,0),0)</f>
        <v>19</v>
      </c>
      <c r="J19" s="26">
        <f>IFERROR(VLOOKUP(C19,Т2Зб!$C$3:$D$31,2,0),0)</f>
        <v>0</v>
      </c>
      <c r="K19" s="26">
        <f>IFERROR(VLOOKUP(C19,Т2Зб!$C$3:$E$31,3,0),0)</f>
        <v>0</v>
      </c>
      <c r="L19" s="27">
        <f t="shared" si="1"/>
        <v>3315.87</v>
      </c>
      <c r="M19" s="51">
        <f>IF(L19=0,реглист!$C$62*2+2,E19+G19+I19+K19)</f>
        <v>20</v>
      </c>
      <c r="N19" s="52">
        <v>17</v>
      </c>
      <c r="O19" s="95"/>
      <c r="P19" s="95"/>
      <c r="Q19" s="94"/>
    </row>
    <row r="20" spans="1:17" x14ac:dyDescent="0.25">
      <c r="A20" s="37">
        <f t="shared" si="2"/>
        <v>17</v>
      </c>
      <c r="B20" s="28" t="str">
        <f>реглист!B21</f>
        <v>Bona Кобрин</v>
      </c>
      <c r="C20" s="29" t="str">
        <f>реглист!C21</f>
        <v xml:space="preserve">Марковский Максим </v>
      </c>
      <c r="D20" s="27">
        <f>IFERROR(VLOOKUP(C20,Т1За!$C$3:$D$31,2,0),0)</f>
        <v>479.40999999999997</v>
      </c>
      <c r="E20" s="27">
        <f>IFERROR(VLOOKUP(C20,Т1За!$C$3:$E$31,3,0),0)</f>
        <v>15</v>
      </c>
      <c r="F20" s="27">
        <f>IFERROR(VLOOKUP(C20,Т1Зб!$C$3:$D$31,2,0),0)</f>
        <v>0</v>
      </c>
      <c r="G20" s="27">
        <f>IFERROR(VLOOKUP(C20,Т1Зб!$C$3:$E$31,3,0),0)</f>
        <v>0</v>
      </c>
      <c r="H20" s="27">
        <f>IFERROR(VLOOKUP(C20,Т2За!$C$3:$D$31,2,0),0)</f>
        <v>0</v>
      </c>
      <c r="I20" s="27">
        <f>IFERROR(VLOOKUP(C20,Т2За!$C$3:$E$31,3,0),0)</f>
        <v>0</v>
      </c>
      <c r="J20" s="26">
        <f>IFERROR(VLOOKUP(C20,Т2Зб!$C$3:$D$31,2,0),0)</f>
        <v>0</v>
      </c>
      <c r="K20" s="26">
        <f>IFERROR(VLOOKUP(C20,Т2Зб!$C$3:$E$31,3,0),0)</f>
        <v>29</v>
      </c>
      <c r="L20" s="27">
        <f t="shared" si="1"/>
        <v>479.40999999999997</v>
      </c>
      <c r="M20" s="51">
        <f>IF(L20=0,реглист!$C$62*2+2,E20+G20+I20+K20)</f>
        <v>44</v>
      </c>
      <c r="N20" s="52">
        <v>46</v>
      </c>
      <c r="O20" s="91">
        <f t="shared" ref="O20:O24" si="3">L20+L21</f>
        <v>1380.9924999999998</v>
      </c>
      <c r="P20" s="94">
        <f>IF(O20=0,реглист!$C$62*4+4,M20+M21)</f>
        <v>68</v>
      </c>
      <c r="Q20" s="96">
        <f>IF(P20=реглист!$C$62*4+4,реглист!$C$62+1,RANK(P20,$P$4:$P$59,1))</f>
        <v>16</v>
      </c>
    </row>
    <row r="21" spans="1:17" x14ac:dyDescent="0.25">
      <c r="A21" s="37">
        <f t="shared" si="2"/>
        <v>18</v>
      </c>
      <c r="B21" s="28" t="str">
        <f>реглист!B22</f>
        <v>Bona Кобрин</v>
      </c>
      <c r="C21" s="29" t="str">
        <f>реглист!C22</f>
        <v xml:space="preserve">Барташук Александр </v>
      </c>
      <c r="D21" s="27">
        <f>IFERROR(VLOOKUP(C21,Т1За!$C$3:$D$31,2,0),0)</f>
        <v>0</v>
      </c>
      <c r="E21" s="27">
        <f>IFERROR(VLOOKUP(C21,Т1За!$C$3:$E$31,3,0),0)</f>
        <v>0</v>
      </c>
      <c r="F21" s="27">
        <f>IFERROR(VLOOKUP(C21,Т1Зб!$C$3:$D$31,2,0),0)</f>
        <v>476.37249999999995</v>
      </c>
      <c r="G21" s="27">
        <f>IFERROR(VLOOKUP(C21,Т1Зб!$C$3:$E$31,3,0),0)</f>
        <v>14</v>
      </c>
      <c r="H21" s="27">
        <f>IFERROR(VLOOKUP(C21,Т2За!$C$3:$D$31,2,0),0)</f>
        <v>425.21</v>
      </c>
      <c r="I21" s="27">
        <f>IFERROR(VLOOKUP(C21,Т2За!$C$3:$E$31,3,0),0)</f>
        <v>10</v>
      </c>
      <c r="J21" s="26">
        <f>IFERROR(VLOOKUP(C21,Т2Зб!$C$3:$D$31,2,0),0)</f>
        <v>0</v>
      </c>
      <c r="K21" s="26">
        <f>IFERROR(VLOOKUP(C21,Т2Зб!$C$3:$E$31,3,0),0)</f>
        <v>0</v>
      </c>
      <c r="L21" s="27">
        <f t="shared" si="1"/>
        <v>901.58249999999998</v>
      </c>
      <c r="M21" s="51">
        <f>IF(L21=0,реглист!$C$62*2+2,E21+G21+I21+K21)</f>
        <v>24</v>
      </c>
      <c r="N21" s="52">
        <v>22</v>
      </c>
      <c r="O21" s="95"/>
      <c r="P21" s="95"/>
      <c r="Q21" s="94"/>
    </row>
    <row r="22" spans="1:17" x14ac:dyDescent="0.25">
      <c r="A22" s="37">
        <f t="shared" si="2"/>
        <v>19</v>
      </c>
      <c r="B22" s="28" t="str">
        <f>реглист!B23</f>
        <v>Трудовые резервы</v>
      </c>
      <c r="C22" s="29" t="str">
        <f>реглист!C23</f>
        <v xml:space="preserve">Баранок Артём </v>
      </c>
      <c r="D22" s="27">
        <f>IFERROR(VLOOKUP(C22,Т1За!$C$3:$D$31,2,0),0)</f>
        <v>0</v>
      </c>
      <c r="E22" s="27">
        <f>IFERROR(VLOOKUP(C22,Т1За!$C$3:$E$31,3,0),0)</f>
        <v>0</v>
      </c>
      <c r="F22" s="27">
        <f>IFERROR(VLOOKUP(C22,Т1Зб!$C$3:$D$31,2,0),0)</f>
        <v>469.15999999999997</v>
      </c>
      <c r="G22" s="27">
        <f>IFERROR(VLOOKUP(C22,Т1Зб!$C$3:$E$31,3,0),0)</f>
        <v>15</v>
      </c>
      <c r="H22" s="27">
        <f>IFERROR(VLOOKUP(C22,Т2За!$C$3:$D$31,2,0),0)</f>
        <v>0</v>
      </c>
      <c r="I22" s="27">
        <f>IFERROR(VLOOKUP(C22,Т2За!$C$3:$E$31,3,0),0)</f>
        <v>29</v>
      </c>
      <c r="J22" s="26">
        <f>IFERROR(VLOOKUP(C22,Т2Зб!$C$3:$D$31,2,0),0)</f>
        <v>0</v>
      </c>
      <c r="K22" s="26">
        <f>IFERROR(VLOOKUP(C22,Т2Зб!$C$3:$E$31,3,0),0)</f>
        <v>0</v>
      </c>
      <c r="L22" s="27">
        <f t="shared" si="1"/>
        <v>469.15999999999997</v>
      </c>
      <c r="M22" s="51">
        <f>IF(L22=0,реглист!$C$62*2+2,E22+G22+I22+K22)</f>
        <v>44</v>
      </c>
      <c r="N22" s="52">
        <v>47</v>
      </c>
      <c r="O22" s="91">
        <f t="shared" si="3"/>
        <v>1420.87</v>
      </c>
      <c r="P22" s="94">
        <f>IF(O22=0,реглист!$C$62*4+4,M22+M23)</f>
        <v>76</v>
      </c>
      <c r="Q22" s="96">
        <f>IF(P22=реглист!$C$62*4+4,реглист!$C$62+1,RANK(P22,$P$4:$P$59,1))</f>
        <v>19</v>
      </c>
    </row>
    <row r="23" spans="1:17" x14ac:dyDescent="0.25">
      <c r="A23" s="37">
        <f t="shared" si="2"/>
        <v>20</v>
      </c>
      <c r="B23" s="28" t="str">
        <f>реглист!B24</f>
        <v>Трудовые резервы</v>
      </c>
      <c r="C23" s="29" t="str">
        <f>реглист!C24</f>
        <v xml:space="preserve">Пожарский Константин </v>
      </c>
      <c r="D23" s="27">
        <f>IFERROR(VLOOKUP(C23,Т1За!$C$3:$D$31,2,0),0)</f>
        <v>951.71</v>
      </c>
      <c r="E23" s="27">
        <f>IFERROR(VLOOKUP(C23,Т1За!$C$3:$E$31,3,0),0)</f>
        <v>3</v>
      </c>
      <c r="F23" s="27">
        <f>IFERROR(VLOOKUP(C23,Т1Зб!$C$3:$D$31,2,0),0)</f>
        <v>0</v>
      </c>
      <c r="G23" s="27">
        <f>IFERROR(VLOOKUP(C23,Т1Зб!$C$3:$E$31,3,0),0)</f>
        <v>0</v>
      </c>
      <c r="H23" s="27">
        <f>IFERROR(VLOOKUP(C23,Т2За!$C$3:$D$31,2,0),0)</f>
        <v>0</v>
      </c>
      <c r="I23" s="27">
        <f>IFERROR(VLOOKUP(C23,Т2За!$C$3:$E$31,3,0),0)</f>
        <v>0</v>
      </c>
      <c r="J23" s="26">
        <f>IFERROR(VLOOKUP(C23,Т2Зб!$C$3:$D$31,2,0),0)</f>
        <v>0</v>
      </c>
      <c r="K23" s="26">
        <f>IFERROR(VLOOKUP(C23,Т2Зб!$C$3:$E$31,3,0),0)</f>
        <v>29</v>
      </c>
      <c r="L23" s="27">
        <f t="shared" si="1"/>
        <v>951.71</v>
      </c>
      <c r="M23" s="51">
        <f>IF(L23=0,реглист!$C$62*2+2,E23+G23+I23+K23)</f>
        <v>32</v>
      </c>
      <c r="N23" s="52">
        <v>28</v>
      </c>
      <c r="O23" s="95"/>
      <c r="P23" s="95"/>
      <c r="Q23" s="94"/>
    </row>
    <row r="24" spans="1:17" x14ac:dyDescent="0.25">
      <c r="A24" s="37">
        <f t="shared" si="2"/>
        <v>21</v>
      </c>
      <c r="B24" s="28" t="str">
        <f>реглист!B25</f>
        <v>Perch Legends</v>
      </c>
      <c r="C24" s="29" t="str">
        <f>реглист!C25</f>
        <v xml:space="preserve">Лабанок Александр </v>
      </c>
      <c r="D24" s="27">
        <f>IFERROR(VLOOKUP(C24,Т1За!$C$3:$D$31,2,0),0)</f>
        <v>148.83999999999997</v>
      </c>
      <c r="E24" s="27">
        <f>IFERROR(VLOOKUP(C24,Т1За!$C$3:$E$31,3,0),0)</f>
        <v>25</v>
      </c>
      <c r="F24" s="27">
        <f>IFERROR(VLOOKUP(C24,Т1Зб!$C$3:$D$31,2,0),0)</f>
        <v>0</v>
      </c>
      <c r="G24" s="27">
        <f>IFERROR(VLOOKUP(C24,Т1Зб!$C$3:$E$31,3,0),0)</f>
        <v>0</v>
      </c>
      <c r="H24" s="27">
        <f>IFERROR(VLOOKUP(C24,Т2За!$C$3:$D$31,2,0),0)</f>
        <v>0</v>
      </c>
      <c r="I24" s="27">
        <f>IFERROR(VLOOKUP(C24,Т2За!$C$3:$E$31,3,0),0)</f>
        <v>0</v>
      </c>
      <c r="J24" s="26">
        <f>IFERROR(VLOOKUP(C24,Т2Зб!$C$3:$D$31,2,0),0)</f>
        <v>166.41</v>
      </c>
      <c r="K24" s="26">
        <f>IFERROR(VLOOKUP(C24,Т2Зб!$C$3:$E$31,3,0),0)</f>
        <v>18</v>
      </c>
      <c r="L24" s="27">
        <f t="shared" si="1"/>
        <v>315.25</v>
      </c>
      <c r="M24" s="51">
        <f>IF(L24=0,реглист!$C$62*2+2,E24+G24+I24+K24)</f>
        <v>43</v>
      </c>
      <c r="N24" s="52">
        <v>44</v>
      </c>
      <c r="O24" s="91">
        <f t="shared" si="3"/>
        <v>1017.9625000000001</v>
      </c>
      <c r="P24" s="94">
        <f>IF(O24=0,реглист!$C$62*4+4,M24+M25)</f>
        <v>76</v>
      </c>
      <c r="Q24" s="96">
        <v>20</v>
      </c>
    </row>
    <row r="25" spans="1:17" x14ac:dyDescent="0.25">
      <c r="A25" s="37">
        <f t="shared" si="2"/>
        <v>22</v>
      </c>
      <c r="B25" s="28" t="str">
        <f>реглист!B26</f>
        <v>Perch Legends</v>
      </c>
      <c r="C25" s="29" t="str">
        <f>реглист!C26</f>
        <v xml:space="preserve">Каменец  Алексей </v>
      </c>
      <c r="D25" s="27">
        <f>IFERROR(VLOOKUP(C25,Т1За!$C$3:$D$31,2,0),0)</f>
        <v>0</v>
      </c>
      <c r="E25" s="27">
        <f>IFERROR(VLOOKUP(C25,Т1За!$C$3:$E$31,3,0),0)</f>
        <v>0</v>
      </c>
      <c r="F25" s="27">
        <f>IFERROR(VLOOKUP(C25,Т1Зб!$C$3:$D$31,2,0),0)</f>
        <v>605.69000000000005</v>
      </c>
      <c r="G25" s="27">
        <f>IFERROR(VLOOKUP(C25,Т1Зб!$C$3:$E$31,3,0),0)</f>
        <v>13</v>
      </c>
      <c r="H25" s="27">
        <f>IFERROR(VLOOKUP(C25,Т2За!$C$3:$D$31,2,0),0)</f>
        <v>97.022499999999994</v>
      </c>
      <c r="I25" s="27">
        <f>IFERROR(VLOOKUP(C25,Т2За!$C$3:$E$31,3,0),0)</f>
        <v>20</v>
      </c>
      <c r="J25" s="26">
        <f>IFERROR(VLOOKUP(C25,Т2Зб!$C$3:$D$31,2,0),0)</f>
        <v>0</v>
      </c>
      <c r="K25" s="26">
        <f>IFERROR(VLOOKUP(C25,Т2Зб!$C$3:$E$31,3,0),0)</f>
        <v>0</v>
      </c>
      <c r="L25" s="27">
        <f t="shared" si="1"/>
        <v>702.71250000000009</v>
      </c>
      <c r="M25" s="51">
        <f>IF(L25=0,реглист!$C$62*2+2,E25+G25+I25+K25)</f>
        <v>33</v>
      </c>
      <c r="N25" s="52">
        <v>31</v>
      </c>
      <c r="O25" s="95"/>
      <c r="P25" s="95"/>
      <c r="Q25" s="94"/>
    </row>
    <row r="26" spans="1:17" x14ac:dyDescent="0.25">
      <c r="A26" s="37">
        <f t="shared" si="2"/>
        <v>23</v>
      </c>
      <c r="B26" s="28" t="str">
        <f>реглист!B27</f>
        <v>Bait Breath Team</v>
      </c>
      <c r="C26" s="29" t="str">
        <f>реглист!C27</f>
        <v xml:space="preserve">Бахур Александр </v>
      </c>
      <c r="D26" s="27">
        <f>IFERROR(VLOOKUP(C26,Т1За!$C$3:$D$31,2,0),0)</f>
        <v>0</v>
      </c>
      <c r="E26" s="27">
        <f>IFERROR(VLOOKUP(C26,Т1За!$C$3:$E$31,3,0),0)</f>
        <v>0</v>
      </c>
      <c r="F26" s="27">
        <f>IFERROR(VLOOKUP(C26,Т1Зб!$C$3:$D$31,2,0),0)</f>
        <v>1641.8600000000001</v>
      </c>
      <c r="G26" s="27">
        <f>IFERROR(VLOOKUP(C26,Т1Зб!$C$3:$E$31,3,0),0)</f>
        <v>3</v>
      </c>
      <c r="H26" s="27">
        <f>IFERROR(VLOOKUP(C26,Т2За!$C$3:$D$31,2,0),0)</f>
        <v>282.24</v>
      </c>
      <c r="I26" s="27">
        <f>IFERROR(VLOOKUP(C26,Т2За!$C$3:$E$31,3,0),0)</f>
        <v>13</v>
      </c>
      <c r="J26" s="26">
        <f>IFERROR(VLOOKUP(C26,Т2Зб!$C$3:$D$31,2,0),0)</f>
        <v>0</v>
      </c>
      <c r="K26" s="26">
        <f>IFERROR(VLOOKUP(C26,Т2Зб!$C$3:$E$31,3,0),0)</f>
        <v>0</v>
      </c>
      <c r="L26" s="27">
        <f t="shared" si="1"/>
        <v>1924.1000000000001</v>
      </c>
      <c r="M26" s="51">
        <f>IF(L26=0,реглист!$C$62*2+2,E26+G26+I26+K26)</f>
        <v>16</v>
      </c>
      <c r="N26" s="52">
        <v>12</v>
      </c>
      <c r="O26" s="91">
        <f>L26+L27</f>
        <v>2815.42</v>
      </c>
      <c r="P26" s="94">
        <f>IF(O26=0,реглист!$C$62*4+4,M26+M27)</f>
        <v>38</v>
      </c>
      <c r="Q26" s="96">
        <f>IF(P26=реглист!$C$62*4+4,реглист!$C$62+1,RANK(P26,$P$4:$P$59,1))</f>
        <v>5</v>
      </c>
    </row>
    <row r="27" spans="1:17" x14ac:dyDescent="0.25">
      <c r="A27" s="37">
        <f t="shared" si="2"/>
        <v>24</v>
      </c>
      <c r="B27" s="28" t="str">
        <f>реглист!B28</f>
        <v>Bait Breath Team</v>
      </c>
      <c r="C27" s="29" t="str">
        <f>реглист!C28</f>
        <v xml:space="preserve">Зубко Сергей </v>
      </c>
      <c r="D27" s="27">
        <f>IFERROR(VLOOKUP(C27,Т1За!$C$3:$D$31,2,0),0)</f>
        <v>564.25</v>
      </c>
      <c r="E27" s="27">
        <f>IFERROR(VLOOKUP(C27,Т1За!$C$3:$E$31,3,0),0)</f>
        <v>9</v>
      </c>
      <c r="F27" s="27">
        <f>IFERROR(VLOOKUP(C27,Т1Зб!$C$3:$D$31,2,0),0)</f>
        <v>0</v>
      </c>
      <c r="G27" s="27">
        <f>IFERROR(VLOOKUP(C27,Т1Зб!$C$3:$E$31,3,0),0)</f>
        <v>0</v>
      </c>
      <c r="H27" s="27">
        <f>IFERROR(VLOOKUP(C27,Т2За!$C$3:$D$31,2,0),0)</f>
        <v>0</v>
      </c>
      <c r="I27" s="27">
        <f>IFERROR(VLOOKUP(C27,Т2За!$C$3:$E$31,3,0),0)</f>
        <v>0</v>
      </c>
      <c r="J27" s="26">
        <f>IFERROR(VLOOKUP(C27,Т2Зб!$C$3:$D$31,2,0),0)</f>
        <v>327.07</v>
      </c>
      <c r="K27" s="26">
        <f>IFERROR(VLOOKUP(C27,Т2Зб!$C$3:$E$31,3,0),0)</f>
        <v>13</v>
      </c>
      <c r="L27" s="27">
        <f t="shared" si="1"/>
        <v>891.31999999999994</v>
      </c>
      <c r="M27" s="51">
        <f>IF(L27=0,реглист!$C$62*2+2,E27+G27+I27+K27)</f>
        <v>22</v>
      </c>
      <c r="N27" s="52">
        <v>19</v>
      </c>
      <c r="O27" s="95"/>
      <c r="P27" s="95"/>
      <c r="Q27" s="94"/>
    </row>
    <row r="28" spans="1:17" x14ac:dyDescent="0.25">
      <c r="A28" s="37">
        <f t="shared" si="2"/>
        <v>25</v>
      </c>
      <c r="B28" s="28" t="str">
        <f>реглист!B29</f>
        <v>FishUp Team</v>
      </c>
      <c r="C28" s="29" t="str">
        <f>реглист!C29</f>
        <v xml:space="preserve">Волосевич Виталий </v>
      </c>
      <c r="D28" s="27">
        <f>IFERROR(VLOOKUP(C28,Т1За!$C$3:$D$31,2,0),0)</f>
        <v>272.25</v>
      </c>
      <c r="E28" s="27">
        <f>IFERROR(VLOOKUP(C28,Т1За!$C$3:$E$31,3,0),0)</f>
        <v>20</v>
      </c>
      <c r="F28" s="27">
        <f>IFERROR(VLOOKUP(C28,Т1Зб!$C$3:$D$31,2,0),0)</f>
        <v>0</v>
      </c>
      <c r="G28" s="27">
        <f>IFERROR(VLOOKUP(C28,Т1Зб!$C$3:$E$31,3,0),0)</f>
        <v>0</v>
      </c>
      <c r="H28" s="27">
        <f>IFERROR(VLOOKUP(C28,Т2За!$C$3:$D$31,2,0),0)</f>
        <v>0</v>
      </c>
      <c r="I28" s="27">
        <f>IFERROR(VLOOKUP(C28,Т2За!$C$3:$E$31,3,0),0)</f>
        <v>0</v>
      </c>
      <c r="J28" s="26">
        <f>IFERROR(VLOOKUP(C28,Т2Зб!$C$3:$D$31,2,0),0)</f>
        <v>225</v>
      </c>
      <c r="K28" s="26">
        <f>IFERROR(VLOOKUP(C28,Т2Зб!$C$3:$E$31,3,0),0)</f>
        <v>16</v>
      </c>
      <c r="L28" s="27">
        <f t="shared" si="1"/>
        <v>497.25</v>
      </c>
      <c r="M28" s="51">
        <f>IF(L28=0,реглист!$C$62*2+2,E28+G28+I28+K28)</f>
        <v>36</v>
      </c>
      <c r="N28" s="52">
        <v>38</v>
      </c>
      <c r="O28" s="91">
        <f t="shared" ref="O28" si="4">L28+L29</f>
        <v>951.68</v>
      </c>
      <c r="P28" s="94">
        <f>IF(O28=0,реглист!$C$62*4+4,M28+M29)</f>
        <v>81</v>
      </c>
      <c r="Q28" s="96">
        <f>IF(P28=реглист!$C$62*4+4,реглист!$C$62+1,RANK(P28,$P$4:$P$59,1))</f>
        <v>24</v>
      </c>
    </row>
    <row r="29" spans="1:17" x14ac:dyDescent="0.25">
      <c r="A29" s="37">
        <f t="shared" si="2"/>
        <v>26</v>
      </c>
      <c r="B29" s="28" t="str">
        <f>реглист!B30</f>
        <v>FishUp Team</v>
      </c>
      <c r="C29" s="29" t="str">
        <f>реглист!C30</f>
        <v xml:space="preserve">Крук Денис </v>
      </c>
      <c r="D29" s="27">
        <f>IFERROR(VLOOKUP(C29,Т1За!$C$3:$D$31,2,0),0)</f>
        <v>0</v>
      </c>
      <c r="E29" s="27">
        <f>IFERROR(VLOOKUP(C29,Т1За!$C$3:$E$31,3,0),0)</f>
        <v>0</v>
      </c>
      <c r="F29" s="27">
        <f>IFERROR(VLOOKUP(C29,Т1Зб!$C$3:$D$31,2,0),0)</f>
        <v>454.42999999999995</v>
      </c>
      <c r="G29" s="27">
        <f>IFERROR(VLOOKUP(C29,Т1Зб!$C$3:$E$31,3,0),0)</f>
        <v>16</v>
      </c>
      <c r="H29" s="27">
        <f>IFERROR(VLOOKUP(C29,Т2За!$C$3:$D$31,2,0),0)</f>
        <v>0</v>
      </c>
      <c r="I29" s="27">
        <f>IFERROR(VLOOKUP(C29,Т2За!$C$3:$E$31,3,0),0)</f>
        <v>29</v>
      </c>
      <c r="J29" s="26">
        <f>IFERROR(VLOOKUP(C29,Т2Зб!$C$3:$D$31,2,0),0)</f>
        <v>0</v>
      </c>
      <c r="K29" s="26">
        <f>IFERROR(VLOOKUP(C29,Т2Зб!$C$3:$E$31,3,0),0)</f>
        <v>0</v>
      </c>
      <c r="L29" s="27">
        <f t="shared" si="1"/>
        <v>454.42999999999995</v>
      </c>
      <c r="M29" s="51">
        <f>IF(L29=0,реглист!$C$62*2+2,E29+G29+I29+K29)</f>
        <v>45</v>
      </c>
      <c r="N29" s="52">
        <v>48</v>
      </c>
      <c r="O29" s="95"/>
      <c r="P29" s="95"/>
      <c r="Q29" s="94"/>
    </row>
    <row r="30" spans="1:17" x14ac:dyDescent="0.25">
      <c r="A30" s="37">
        <f t="shared" si="2"/>
        <v>27</v>
      </c>
      <c r="B30" s="28" t="str">
        <f>реглист!B31</f>
        <v>Amateurs</v>
      </c>
      <c r="C30" s="29" t="str">
        <f>реглист!C31</f>
        <v xml:space="preserve">Куликовский Виталий </v>
      </c>
      <c r="D30" s="27">
        <f>IFERROR(VLOOKUP(C30,Т1За!$C$3:$D$31,2,0),0)</f>
        <v>0</v>
      </c>
      <c r="E30" s="27">
        <f>IFERROR(VLOOKUP(C30,Т1За!$C$3:$E$31,3,0),0)</f>
        <v>0</v>
      </c>
      <c r="F30" s="27">
        <f>IFERROR(VLOOKUP(C30,Т1Зб!$C$3:$D$31,2,0),0)</f>
        <v>1397.9824999999998</v>
      </c>
      <c r="G30" s="27">
        <f>IFERROR(VLOOKUP(C30,Т1Зб!$C$3:$E$31,3,0),0)</f>
        <v>4</v>
      </c>
      <c r="H30" s="27">
        <f>IFERROR(VLOOKUP(C30,Т2За!$C$3:$D$31,2,0),0)</f>
        <v>0</v>
      </c>
      <c r="I30" s="27">
        <f>IFERROR(VLOOKUP(C30,Т2За!$C$3:$E$31,3,0),0)</f>
        <v>29</v>
      </c>
      <c r="J30" s="26">
        <f>IFERROR(VLOOKUP(C30,Т2Зб!$C$3:$D$31,2,0),0)</f>
        <v>0</v>
      </c>
      <c r="K30" s="26">
        <f>IFERROR(VLOOKUP(C30,Т2Зб!$C$3:$E$31,3,0),0)</f>
        <v>0</v>
      </c>
      <c r="L30" s="27">
        <f t="shared" si="1"/>
        <v>1397.9824999999998</v>
      </c>
      <c r="M30" s="51">
        <f>IF(L30=0,реглист!$C$62*2+2,E30+G30+I30+K30)</f>
        <v>33</v>
      </c>
      <c r="N30" s="52">
        <v>29</v>
      </c>
      <c r="O30" s="91">
        <f t="shared" ref="O30" si="5">L30+L31</f>
        <v>1397.9824999999998</v>
      </c>
      <c r="P30" s="94">
        <f>IF(O30=0,реглист!$C$62*4+4,M30+M31)</f>
        <v>91</v>
      </c>
      <c r="Q30" s="96">
        <f>IF(P30=реглист!$C$62*4+4,реглист!$C$62+1,RANK(P30,$P$4:$P$59,1))</f>
        <v>26</v>
      </c>
    </row>
    <row r="31" spans="1:17" x14ac:dyDescent="0.25">
      <c r="A31" s="37">
        <f t="shared" si="2"/>
        <v>28</v>
      </c>
      <c r="B31" s="28" t="str">
        <f>реглист!B32</f>
        <v>Amateurs</v>
      </c>
      <c r="C31" s="29" t="str">
        <f>реглист!C32</f>
        <v xml:space="preserve">Соколов Кирилл </v>
      </c>
      <c r="D31" s="27">
        <f>IFERROR(VLOOKUP(C31,Т1За!$C$3:$D$31,2,0),0)</f>
        <v>0</v>
      </c>
      <c r="E31" s="27">
        <f>IFERROR(VLOOKUP(C31,Т1За!$C$3:$E$31,3,0),0)</f>
        <v>29</v>
      </c>
      <c r="F31" s="27">
        <f>IFERROR(VLOOKUP(C31,Т1Зб!$C$3:$D$31,2,0),0)</f>
        <v>0</v>
      </c>
      <c r="G31" s="27">
        <f>IFERROR(VLOOKUP(C31,Т1Зб!$C$3:$E$31,3,0),0)</f>
        <v>0</v>
      </c>
      <c r="H31" s="27">
        <f>IFERROR(VLOOKUP(C31,Т2За!$C$3:$D$31,2,0),0)</f>
        <v>0</v>
      </c>
      <c r="I31" s="27">
        <f>IFERROR(VLOOKUP(C31,Т2За!$C$3:$E$31,3,0),0)</f>
        <v>0</v>
      </c>
      <c r="J31" s="26">
        <f>IFERROR(VLOOKUP(C31,Т2Зб!$C$3:$D$31,2,0),0)</f>
        <v>0</v>
      </c>
      <c r="K31" s="26">
        <f>IFERROR(VLOOKUP(C31,Т2Зб!$C$3:$E$31,3,0),0)</f>
        <v>29</v>
      </c>
      <c r="L31" s="27">
        <f t="shared" si="1"/>
        <v>0</v>
      </c>
      <c r="M31" s="51">
        <f>IF(L31=0,реглист!$C$62*2+2,E31+G31+I31+K31)</f>
        <v>58</v>
      </c>
      <c r="N31" s="52">
        <v>57</v>
      </c>
      <c r="O31" s="95"/>
      <c r="P31" s="95"/>
      <c r="Q31" s="94"/>
    </row>
    <row r="32" spans="1:17" x14ac:dyDescent="0.25">
      <c r="A32" s="37">
        <f t="shared" si="2"/>
        <v>29</v>
      </c>
      <c r="B32" s="28" t="str">
        <f>реглист!B33</f>
        <v>RockFish</v>
      </c>
      <c r="C32" s="29" t="str">
        <f>реглист!C33</f>
        <v xml:space="preserve">Лазарчик Евгений </v>
      </c>
      <c r="D32" s="27">
        <f>IFERROR(VLOOKUP(C32,Т1За!$C$3:$D$31,2,0),0)</f>
        <v>0</v>
      </c>
      <c r="E32" s="27">
        <f>IFERROR(VLOOKUP(C32,Т1За!$C$3:$E$31,3,0),0)</f>
        <v>0</v>
      </c>
      <c r="F32" s="27">
        <f>IFERROR(VLOOKUP(C32,Т1Зб!$C$3:$D$31,2,0),0)</f>
        <v>445.21000000000004</v>
      </c>
      <c r="G32" s="27">
        <f>IFERROR(VLOOKUP(C32,Т1Зб!$C$3:$E$31,3,0),0)</f>
        <v>17</v>
      </c>
      <c r="H32" s="27">
        <f>IFERROR(VLOOKUP(C32,Т2За!$C$3:$D$31,2,0),0)</f>
        <v>0</v>
      </c>
      <c r="I32" s="27">
        <f>IFERROR(VLOOKUP(C32,Т2За!$C$3:$E$31,3,0),0)</f>
        <v>29</v>
      </c>
      <c r="J32" s="26">
        <f>IFERROR(VLOOKUP(C32,Т2Зб!$C$3:$D$31,2,0),0)</f>
        <v>0</v>
      </c>
      <c r="K32" s="26">
        <f>IFERROR(VLOOKUP(C32,Т2Зб!$C$3:$E$31,3,0),0)</f>
        <v>0</v>
      </c>
      <c r="L32" s="27">
        <f t="shared" si="1"/>
        <v>445.21000000000004</v>
      </c>
      <c r="M32" s="51">
        <f>IF(L32=0,реглист!$C$62*2+2,E32+G32+I32+K32)</f>
        <v>46</v>
      </c>
      <c r="N32" s="52">
        <v>49</v>
      </c>
      <c r="O32" s="91">
        <f t="shared" ref="O32" si="6">L32+L33</f>
        <v>1323.9</v>
      </c>
      <c r="P32" s="94">
        <f>IF(O32=0,реглист!$C$62*4+4,M32+M33)</f>
        <v>68</v>
      </c>
      <c r="Q32" s="96">
        <v>17</v>
      </c>
    </row>
    <row r="33" spans="1:17" x14ac:dyDescent="0.25">
      <c r="A33" s="37">
        <f t="shared" si="2"/>
        <v>30</v>
      </c>
      <c r="B33" s="28" t="str">
        <f>реглист!B34</f>
        <v>RockFish</v>
      </c>
      <c r="C33" s="29" t="str">
        <f>реглист!C34</f>
        <v xml:space="preserve">Силивончик Павел </v>
      </c>
      <c r="D33" s="27">
        <f>IFERROR(VLOOKUP(C33,Т1За!$C$3:$D$31,2,0),0)</f>
        <v>529</v>
      </c>
      <c r="E33" s="27">
        <f>IFERROR(VLOOKUP(C33,Т1За!$C$3:$E$31,3,0),0)</f>
        <v>10</v>
      </c>
      <c r="F33" s="27">
        <f>IFERROR(VLOOKUP(C33,Т1Зб!$C$3:$D$31,2,0),0)</f>
        <v>0</v>
      </c>
      <c r="G33" s="27">
        <f>IFERROR(VLOOKUP(C33,Т1Зб!$C$3:$E$31,3,0),0)</f>
        <v>0</v>
      </c>
      <c r="H33" s="27">
        <f>IFERROR(VLOOKUP(C33,Т2За!$C$3:$D$31,2,0),0)</f>
        <v>0</v>
      </c>
      <c r="I33" s="27">
        <f>IFERROR(VLOOKUP(C33,Т2За!$C$3:$E$31,3,0),0)</f>
        <v>0</v>
      </c>
      <c r="J33" s="26">
        <f>IFERROR(VLOOKUP(C33,Т2Зб!$C$3:$D$31,2,0),0)</f>
        <v>349.69</v>
      </c>
      <c r="K33" s="26">
        <f>IFERROR(VLOOKUP(C33,Т2Зб!$C$3:$E$31,3,0),0)</f>
        <v>12</v>
      </c>
      <c r="L33" s="27">
        <f t="shared" si="1"/>
        <v>878.69</v>
      </c>
      <c r="M33" s="51">
        <f>IF(L33=0,реглист!$C$62*2+2,E33+G33+I33+K33)</f>
        <v>22</v>
      </c>
      <c r="N33" s="52">
        <v>20</v>
      </c>
      <c r="O33" s="95"/>
      <c r="P33" s="95"/>
      <c r="Q33" s="94"/>
    </row>
    <row r="34" spans="1:17" x14ac:dyDescent="0.25">
      <c r="A34" s="37">
        <f t="shared" si="2"/>
        <v>31</v>
      </c>
      <c r="B34" s="28" t="str">
        <f>реглист!B35</f>
        <v>Против Течения</v>
      </c>
      <c r="C34" s="29" t="str">
        <f>реглист!C35</f>
        <v xml:space="preserve">Ананич Геннадий </v>
      </c>
      <c r="D34" s="27">
        <f>IFERROR(VLOOKUP(C34,Т1За!$C$3:$D$31,2,0),0)</f>
        <v>0</v>
      </c>
      <c r="E34" s="27">
        <f>IFERROR(VLOOKUP(C34,Т1За!$C$3:$E$31,3,0),0)</f>
        <v>0</v>
      </c>
      <c r="F34" s="27">
        <f>IFERROR(VLOOKUP(C34,Т1Зб!$C$3:$D$31,2,0),0)</f>
        <v>282.24</v>
      </c>
      <c r="G34" s="27">
        <f>IFERROR(VLOOKUP(C34,Т1Зб!$C$3:$E$31,3,0),0)</f>
        <v>21</v>
      </c>
      <c r="H34" s="27">
        <f>IFERROR(VLOOKUP(C34,Т2За!$C$3:$D$31,2,0),0)</f>
        <v>648.04</v>
      </c>
      <c r="I34" s="27">
        <f>IFERROR(VLOOKUP(C34,Т2За!$C$3:$E$31,3,0),0)</f>
        <v>6</v>
      </c>
      <c r="J34" s="26">
        <f>IFERROR(VLOOKUP(C34,Т2Зб!$C$3:$D$31,2,0),0)</f>
        <v>0</v>
      </c>
      <c r="K34" s="26">
        <f>IFERROR(VLOOKUP(C34,Т2Зб!$C$3:$E$31,3,0),0)</f>
        <v>0</v>
      </c>
      <c r="L34" s="27">
        <f t="shared" si="1"/>
        <v>930.28</v>
      </c>
      <c r="M34" s="51">
        <f>IF(L34=0,реглист!$C$62*2+2,E34+G34+I34+K34)</f>
        <v>27</v>
      </c>
      <c r="N34" s="52">
        <v>25</v>
      </c>
      <c r="O34" s="91">
        <f t="shared" ref="O34" si="7">L34+L35</f>
        <v>2073.34</v>
      </c>
      <c r="P34" s="94">
        <f>IF(O34=0,реглист!$C$62*4+4,M34+M35)</f>
        <v>40</v>
      </c>
      <c r="Q34" s="96">
        <f>IF(P34=реглист!$C$62*4+4,реглист!$C$62+1,RANK(P34,$P$4:$P$59,1))</f>
        <v>6</v>
      </c>
    </row>
    <row r="35" spans="1:17" x14ac:dyDescent="0.25">
      <c r="A35" s="37">
        <f t="shared" si="2"/>
        <v>32</v>
      </c>
      <c r="B35" s="28" t="str">
        <f>реглист!B36</f>
        <v>Против Течения</v>
      </c>
      <c r="C35" s="29" t="str">
        <f>реглист!C36</f>
        <v>Кириенко Кирилл</v>
      </c>
      <c r="D35" s="27">
        <f>IFERROR(VLOOKUP(C35,Т1За!$C$3:$D$31,2,0),0)</f>
        <v>620.81000000000006</v>
      </c>
      <c r="E35" s="27">
        <f>IFERROR(VLOOKUP(C35,Т1За!$C$3:$E$31,3,0),0)</f>
        <v>8</v>
      </c>
      <c r="F35" s="27">
        <f>IFERROR(VLOOKUP(C35,Т1Зб!$C$3:$D$31,2,0),0)</f>
        <v>0</v>
      </c>
      <c r="G35" s="27">
        <f>IFERROR(VLOOKUP(C35,Т1Зб!$C$3:$E$31,3,0),0)</f>
        <v>0</v>
      </c>
      <c r="H35" s="27">
        <f>IFERROR(VLOOKUP(C35,Т2За!$C$3:$D$31,2,0),0)</f>
        <v>0</v>
      </c>
      <c r="I35" s="27">
        <f>IFERROR(VLOOKUP(C35,Т2За!$C$3:$E$31,3,0),0)</f>
        <v>0</v>
      </c>
      <c r="J35" s="26">
        <f>IFERROR(VLOOKUP(C35,Т2Зб!$C$3:$D$31,2,0),0)</f>
        <v>522.25</v>
      </c>
      <c r="K35" s="26">
        <f>IFERROR(VLOOKUP(C35,Т2Зб!$C$3:$E$31,3,0),0)</f>
        <v>5</v>
      </c>
      <c r="L35" s="27">
        <f t="shared" si="1"/>
        <v>1143.06</v>
      </c>
      <c r="M35" s="51">
        <f>IF(L35=0,реглист!$C$62*2+2,E35+G35+I35+K35)</f>
        <v>13</v>
      </c>
      <c r="N35" s="52">
        <v>8</v>
      </c>
      <c r="O35" s="95"/>
      <c r="P35" s="95"/>
      <c r="Q35" s="94"/>
    </row>
    <row r="36" spans="1:17" x14ac:dyDescent="0.25">
      <c r="A36" s="37">
        <f t="shared" si="2"/>
        <v>33</v>
      </c>
      <c r="B36" s="28" t="str">
        <f>реглист!B37</f>
        <v>ASpinnTeam</v>
      </c>
      <c r="C36" s="29" t="str">
        <f>реглист!C37</f>
        <v>Нугуманов Артём</v>
      </c>
      <c r="D36" s="27">
        <f>IFERROR(VLOOKUP(C36,Т1За!$C$3:$D$31,2,0),0)</f>
        <v>515.01499999999999</v>
      </c>
      <c r="E36" s="27">
        <f>IFERROR(VLOOKUP(C36,Т1За!$C$3:$E$31,3,0),0)</f>
        <v>12</v>
      </c>
      <c r="F36" s="27">
        <f>IFERROR(VLOOKUP(C36,Т1Зб!$C$3:$D$31,2,0),0)</f>
        <v>0</v>
      </c>
      <c r="G36" s="27">
        <f>IFERROR(VLOOKUP(C36,Т1Зб!$C$3:$E$31,3,0),0)</f>
        <v>0</v>
      </c>
      <c r="H36" s="27">
        <f>IFERROR(VLOOKUP(C36,Т2За!$C$3:$D$31,2,0),0)</f>
        <v>0</v>
      </c>
      <c r="I36" s="27">
        <f>IFERROR(VLOOKUP(C36,Т2За!$C$3:$E$31,3,0),0)</f>
        <v>0</v>
      </c>
      <c r="J36" s="26">
        <f>IFERROR(VLOOKUP(C36,Т2Зб!$C$3:$D$31,2,0),0)</f>
        <v>0</v>
      </c>
      <c r="K36" s="26">
        <f>IFERROR(VLOOKUP(C36,Т2Зб!$C$3:$E$31,3,0),0)</f>
        <v>29</v>
      </c>
      <c r="L36" s="27">
        <f t="shared" si="1"/>
        <v>515.01499999999999</v>
      </c>
      <c r="M36" s="51">
        <f>IF(L36=0,реглист!$C$62*2+2,E36+G36+I36+K36)</f>
        <v>41</v>
      </c>
      <c r="N36" s="52">
        <v>40</v>
      </c>
      <c r="O36" s="91">
        <f t="shared" ref="O36" si="8">L36+L37</f>
        <v>986.30499999999995</v>
      </c>
      <c r="P36" s="94">
        <f>IF(O36=0,реглист!$C$62*4+4,M36+M37)</f>
        <v>79</v>
      </c>
      <c r="Q36" s="96">
        <f>IF(P36=реглист!$C$62*4+4,реглист!$C$62+1,RANK(P36,$P$4:$P$59,1))</f>
        <v>22</v>
      </c>
    </row>
    <row r="37" spans="1:17" x14ac:dyDescent="0.25">
      <c r="A37" s="37">
        <f t="shared" si="2"/>
        <v>34</v>
      </c>
      <c r="B37" s="28" t="str">
        <f>реглист!B38</f>
        <v>ASpinnTeam</v>
      </c>
      <c r="C37" s="29" t="str">
        <f>реглист!C38</f>
        <v>Вашкевич Александр</v>
      </c>
      <c r="D37" s="27">
        <f>IFERROR(VLOOKUP(C37,Т1За!$C$3:$D$31,2,0),0)</f>
        <v>0</v>
      </c>
      <c r="E37" s="27">
        <f>IFERROR(VLOOKUP(C37,Т1За!$C$3:$E$31,3,0),0)</f>
        <v>0</v>
      </c>
      <c r="F37" s="27">
        <f>IFERROR(VLOOKUP(C37,Т1Зб!$C$3:$D$31,2,0),0)</f>
        <v>231.04</v>
      </c>
      <c r="G37" s="27">
        <f>IFERROR(VLOOKUP(C37,Т1Зб!$C$3:$E$31,3,0),0)</f>
        <v>22</v>
      </c>
      <c r="H37" s="27">
        <f>IFERROR(VLOOKUP(C37,Т2За!$C$3:$D$31,2,0),0)</f>
        <v>240.25</v>
      </c>
      <c r="I37" s="27">
        <f>IFERROR(VLOOKUP(C37,Т2За!$C$3:$E$31,3,0),0)</f>
        <v>16</v>
      </c>
      <c r="J37" s="26">
        <f>IFERROR(VLOOKUP(C37,Т2Зб!$C$3:$D$31,2,0),0)</f>
        <v>0</v>
      </c>
      <c r="K37" s="26">
        <f>IFERROR(VLOOKUP(C37,Т2Зб!$C$3:$E$31,3,0),0)</f>
        <v>0</v>
      </c>
      <c r="L37" s="27">
        <f t="shared" si="1"/>
        <v>471.28999999999996</v>
      </c>
      <c r="M37" s="51">
        <f>IF(L37=0,реглист!$C$62*2+2,E37+G37+I37+K37)</f>
        <v>38</v>
      </c>
      <c r="N37" s="52">
        <v>39</v>
      </c>
      <c r="O37" s="95"/>
      <c r="P37" s="95"/>
      <c r="Q37" s="94"/>
    </row>
    <row r="38" spans="1:17" x14ac:dyDescent="0.25">
      <c r="A38" s="37">
        <f t="shared" si="2"/>
        <v>35</v>
      </c>
      <c r="B38" s="28" t="str">
        <f>реглист!B39</f>
        <v>Fanatic Belarus</v>
      </c>
      <c r="C38" s="29" t="str">
        <f>реглист!C39</f>
        <v xml:space="preserve">Рулинский Александр </v>
      </c>
      <c r="D38" s="27">
        <f>IFERROR(VLOOKUP(C38,Т1За!$C$3:$D$31,2,0),0)</f>
        <v>222.01000000000002</v>
      </c>
      <c r="E38" s="27">
        <f>IFERROR(VLOOKUP(C38,Т1За!$C$3:$E$31,3,0),0)</f>
        <v>21</v>
      </c>
      <c r="F38" s="27">
        <f>IFERROR(VLOOKUP(C38,Т1Зб!$C$3:$D$31,2,0),0)</f>
        <v>0</v>
      </c>
      <c r="G38" s="27">
        <f>IFERROR(VLOOKUP(C38,Т1Зб!$C$3:$E$31,3,0),0)</f>
        <v>0</v>
      </c>
      <c r="H38" s="27">
        <f>IFERROR(VLOOKUP(C38,Т2За!$C$3:$D$31,2,0),0)</f>
        <v>0</v>
      </c>
      <c r="I38" s="27">
        <f>IFERROR(VLOOKUP(C38,Т2За!$C$3:$E$31,3,0),0)</f>
        <v>0</v>
      </c>
      <c r="J38" s="26">
        <f>IFERROR(VLOOKUP(C38,Т2Зб!$C$3:$D$31,2,0),0)</f>
        <v>89.302499999999981</v>
      </c>
      <c r="K38" s="26">
        <f>IFERROR(VLOOKUP(C38,Т2Зб!$C$3:$E$31,3,0),0)</f>
        <v>20</v>
      </c>
      <c r="L38" s="27">
        <f t="shared" si="1"/>
        <v>311.3125</v>
      </c>
      <c r="M38" s="51">
        <f>IF(L38=0,реглист!$C$62*2+2,E38+G38+I38+K38)</f>
        <v>41</v>
      </c>
      <c r="N38" s="52">
        <v>41</v>
      </c>
      <c r="O38" s="91">
        <f t="shared" ref="O38" si="9">L38+L39</f>
        <v>3461.5625</v>
      </c>
      <c r="P38" s="94">
        <f>IF(O38=0,реглист!$C$62*4+4,M38+M39)</f>
        <v>62</v>
      </c>
      <c r="Q38" s="96">
        <f>IF(P38=реглист!$C$62*4+4,реглист!$C$62+1,RANK(P38,$P$4:$P$59,1))</f>
        <v>14</v>
      </c>
    </row>
    <row r="39" spans="1:17" x14ac:dyDescent="0.25">
      <c r="A39" s="37">
        <f t="shared" si="2"/>
        <v>36</v>
      </c>
      <c r="B39" s="28" t="str">
        <f>реглист!B40</f>
        <v>Fanatic Belarus</v>
      </c>
      <c r="C39" s="29" t="str">
        <f>реглист!C40</f>
        <v xml:space="preserve">Шевчук Дмитрий </v>
      </c>
      <c r="D39" s="27">
        <f>IFERROR(VLOOKUP(C39,Т1За!$C$3:$D$31,2,0),0)</f>
        <v>0</v>
      </c>
      <c r="E39" s="27">
        <f>IFERROR(VLOOKUP(C39,Т1За!$C$3:$E$31,3,0),0)</f>
        <v>0</v>
      </c>
      <c r="F39" s="27">
        <f>IFERROR(VLOOKUP(C39,Т1Зб!$C$3:$D$31,2,0),0)</f>
        <v>394</v>
      </c>
      <c r="G39" s="27">
        <f>IFERROR(VLOOKUP(C39,Т1Зб!$C$3:$E$31,3,0),0)</f>
        <v>19</v>
      </c>
      <c r="H39" s="27">
        <f>IFERROR(VLOOKUP(C39,Т2За!$C$3:$D$31,2,0),0)</f>
        <v>2756.25</v>
      </c>
      <c r="I39" s="27">
        <f>IFERROR(VLOOKUP(C39,Т2За!$C$3:$E$31,3,0),0)</f>
        <v>2</v>
      </c>
      <c r="J39" s="26">
        <f>IFERROR(VLOOKUP(C39,Т2Зб!$C$3:$D$31,2,0),0)</f>
        <v>0</v>
      </c>
      <c r="K39" s="26">
        <f>IFERROR(VLOOKUP(C39,Т2Зб!$C$3:$E$31,3,0),0)</f>
        <v>0</v>
      </c>
      <c r="L39" s="27">
        <f t="shared" si="1"/>
        <v>3150.25</v>
      </c>
      <c r="M39" s="51">
        <f>IF(L39=0,реглист!$C$62*2+2,E39+G39+I39+K39)</f>
        <v>21</v>
      </c>
      <c r="N39" s="52">
        <v>18</v>
      </c>
      <c r="O39" s="95"/>
      <c r="P39" s="95"/>
      <c r="Q39" s="94"/>
    </row>
    <row r="40" spans="1:17" x14ac:dyDescent="0.25">
      <c r="A40" s="37">
        <f t="shared" si="2"/>
        <v>37</v>
      </c>
      <c r="B40" s="28" t="str">
        <f>реглист!B41</f>
        <v>SB-FISHING</v>
      </c>
      <c r="C40" s="29" t="str">
        <f>реглист!C41</f>
        <v xml:space="preserve">Болбас Тимофей </v>
      </c>
      <c r="D40" s="27">
        <f>IFERROR(VLOOKUP(C40,Т1За!$C$3:$D$31,2,0),0)</f>
        <v>1078.0300000000002</v>
      </c>
      <c r="E40" s="27">
        <f>IFERROR(VLOOKUP(C40,Т1За!$C$3:$E$31,3,0),0)</f>
        <v>2</v>
      </c>
      <c r="F40" s="27">
        <f>IFERROR(VLOOKUP(C40,Т1Зб!$C$3:$D$31,2,0),0)</f>
        <v>0</v>
      </c>
      <c r="G40" s="27">
        <f>IFERROR(VLOOKUP(C40,Т1Зб!$C$3:$E$31,3,0),0)</f>
        <v>0</v>
      </c>
      <c r="H40" s="27">
        <f>IFERROR(VLOOKUP(C40,Т2За!$C$3:$D$31,2,0),0)</f>
        <v>0</v>
      </c>
      <c r="I40" s="27">
        <f>IFERROR(VLOOKUP(C40,Т2За!$C$3:$E$31,3,0),0)</f>
        <v>0</v>
      </c>
      <c r="J40" s="26">
        <f>IFERROR(VLOOKUP(C40,Т2Зб!$C$3:$D$31,2,0),0)</f>
        <v>2579.4299999999998</v>
      </c>
      <c r="K40" s="26">
        <f>IFERROR(VLOOKUP(C40,Т2Зб!$C$3:$E$31,3,0),0)</f>
        <v>1</v>
      </c>
      <c r="L40" s="27">
        <f t="shared" si="1"/>
        <v>3657.46</v>
      </c>
      <c r="M40" s="51">
        <f>IF(L40=0,реглист!$C$62*2+2,E40+G40+I40+K40)</f>
        <v>3</v>
      </c>
      <c r="N40" s="104">
        <v>1</v>
      </c>
      <c r="O40" s="91">
        <f t="shared" ref="O40" si="10">L40+L41</f>
        <v>5406.25</v>
      </c>
      <c r="P40" s="94">
        <f>IF(O40=0,реглист!$C$62*4+4,M40+M41)</f>
        <v>17</v>
      </c>
      <c r="Q40" s="105">
        <f>IF(P40=реглист!$C$62*4+4,реглист!$C$62+1,RANK(P40,$P$4:$P$59,1))</f>
        <v>1</v>
      </c>
    </row>
    <row r="41" spans="1:17" x14ac:dyDescent="0.25">
      <c r="A41" s="37">
        <f t="shared" si="2"/>
        <v>38</v>
      </c>
      <c r="B41" s="28" t="str">
        <f>реглист!B42</f>
        <v>SB-FISHING</v>
      </c>
      <c r="C41" s="29" t="str">
        <f>реглист!C42</f>
        <v xml:space="preserve">Сапроненков Евгений </v>
      </c>
      <c r="D41" s="27">
        <f>IFERROR(VLOOKUP(C41,Т1За!$C$3:$D$31,2,0),0)</f>
        <v>0</v>
      </c>
      <c r="E41" s="27">
        <f>IFERROR(VLOOKUP(C41,Т1За!$C$3:$E$31,3,0),0)</f>
        <v>0</v>
      </c>
      <c r="F41" s="27">
        <f>IFERROR(VLOOKUP(C41,Т1Зб!$C$3:$D$31,2,0),0)</f>
        <v>1295.1000000000001</v>
      </c>
      <c r="G41" s="27">
        <f>IFERROR(VLOOKUP(C41,Т1Зб!$C$3:$E$31,3,0),0)</f>
        <v>5</v>
      </c>
      <c r="H41" s="27">
        <f>IFERROR(VLOOKUP(C41,Т2За!$C$3:$D$31,2,0),0)</f>
        <v>453.69000000000005</v>
      </c>
      <c r="I41" s="27">
        <f>IFERROR(VLOOKUP(C41,Т2За!$C$3:$E$31,3,0),0)</f>
        <v>9</v>
      </c>
      <c r="J41" s="26">
        <f>IFERROR(VLOOKUP(C41,Т2Зб!$C$3:$D$31,2,0),0)</f>
        <v>0</v>
      </c>
      <c r="K41" s="26">
        <f>IFERROR(VLOOKUP(C41,Т2Зб!$C$3:$E$31,3,0),0)</f>
        <v>0</v>
      </c>
      <c r="L41" s="27">
        <f t="shared" si="1"/>
        <v>1748.7900000000002</v>
      </c>
      <c r="M41" s="51">
        <f>IF(L41=0,реглист!$C$62*2+2,E41+G41+I41+K41)</f>
        <v>14</v>
      </c>
      <c r="N41" s="52">
        <v>10</v>
      </c>
      <c r="O41" s="95"/>
      <c r="P41" s="95"/>
      <c r="Q41" s="106"/>
    </row>
    <row r="42" spans="1:17" x14ac:dyDescent="0.25">
      <c r="A42" s="37">
        <f t="shared" si="2"/>
        <v>39</v>
      </c>
      <c r="B42" s="28" t="str">
        <f>реглист!B43</f>
        <v>Фарватер</v>
      </c>
      <c r="C42" s="29" t="str">
        <f>реглист!C43</f>
        <v xml:space="preserve">Цыганок Михаил </v>
      </c>
      <c r="D42" s="27">
        <f>IFERROR(VLOOKUP(C42,Т1За!$C$3:$D$31,2,0),0)</f>
        <v>302.75999999999993</v>
      </c>
      <c r="E42" s="27">
        <f>IFERROR(VLOOKUP(C42,Т1За!$C$3:$E$31,3,0),0)</f>
        <v>19</v>
      </c>
      <c r="F42" s="27">
        <f>IFERROR(VLOOKUP(C42,Т1Зб!$C$3:$D$31,2,0),0)</f>
        <v>0</v>
      </c>
      <c r="G42" s="27">
        <f>IFERROR(VLOOKUP(C42,Т1Зб!$C$3:$E$31,3,0),0)</f>
        <v>0</v>
      </c>
      <c r="H42" s="27">
        <f>IFERROR(VLOOKUP(C42,Т2За!$C$3:$D$31,2,0),0)</f>
        <v>0</v>
      </c>
      <c r="I42" s="27">
        <f>IFERROR(VLOOKUP(C42,Т2За!$C$3:$E$31,3,0),0)</f>
        <v>0</v>
      </c>
      <c r="J42" s="26">
        <f>IFERROR(VLOOKUP(C42,Т2Зб!$C$3:$D$31,2,0),0)</f>
        <v>234.09000000000003</v>
      </c>
      <c r="K42" s="26">
        <f>IFERROR(VLOOKUP(C42,Т2Зб!$C$3:$E$31,3,0),0)</f>
        <v>15</v>
      </c>
      <c r="L42" s="27">
        <f t="shared" si="1"/>
        <v>536.84999999999991</v>
      </c>
      <c r="M42" s="51">
        <f>IF(L42=0,реглист!$C$62*2+2,E42+G42+I42+K42)</f>
        <v>34</v>
      </c>
      <c r="N42" s="52">
        <v>32</v>
      </c>
      <c r="O42" s="91">
        <f t="shared" ref="O42" si="11">L42+L43</f>
        <v>1730.9399999999998</v>
      </c>
      <c r="P42" s="94">
        <f>IF(O42=0,реглист!$C$62*4+4,M42+M43)</f>
        <v>59</v>
      </c>
      <c r="Q42" s="96">
        <f>IF(P42=реглист!$C$62*4+4,реглист!$C$62+1,RANK(P42,$P$4:$P$59,1))</f>
        <v>13</v>
      </c>
    </row>
    <row r="43" spans="1:17" x14ac:dyDescent="0.25">
      <c r="A43" s="37">
        <f t="shared" si="2"/>
        <v>40</v>
      </c>
      <c r="B43" s="28" t="str">
        <f>реглист!B44</f>
        <v>Фарватер</v>
      </c>
      <c r="C43" s="29" t="str">
        <f>реглист!C44</f>
        <v xml:space="preserve">Попельский Максим </v>
      </c>
      <c r="D43" s="27">
        <f>IFERROR(VLOOKUP(C43,Т1За!$C$3:$D$31,2,0),0)</f>
        <v>0</v>
      </c>
      <c r="E43" s="27">
        <f>IFERROR(VLOOKUP(C43,Т1За!$C$3:$E$31,3,0),0)</f>
        <v>0</v>
      </c>
      <c r="F43" s="27">
        <f>IFERROR(VLOOKUP(C43,Т1Зб!$C$3:$D$31,2,0),0)</f>
        <v>938.08999999999992</v>
      </c>
      <c r="G43" s="27">
        <f>IFERROR(VLOOKUP(C43,Т1Зб!$C$3:$E$31,3,0),0)</f>
        <v>10</v>
      </c>
      <c r="H43" s="27">
        <f>IFERROR(VLOOKUP(C43,Т2За!$C$3:$D$31,2,0),0)</f>
        <v>256</v>
      </c>
      <c r="I43" s="27">
        <f>IFERROR(VLOOKUP(C43,Т2За!$C$3:$E$31,3,0),0)</f>
        <v>15</v>
      </c>
      <c r="J43" s="26">
        <f>IFERROR(VLOOKUP(C43,Т2Зб!$C$3:$D$31,2,0),0)</f>
        <v>0</v>
      </c>
      <c r="K43" s="26">
        <f>IFERROR(VLOOKUP(C43,Т2Зб!$C$3:$E$31,3,0),0)</f>
        <v>0</v>
      </c>
      <c r="L43" s="27">
        <f t="shared" si="1"/>
        <v>1194.0899999999999</v>
      </c>
      <c r="M43" s="51">
        <f>IF(L43=0,реглист!$C$62*2+2,E43+G43+I43+K43)</f>
        <v>25</v>
      </c>
      <c r="N43" s="52">
        <v>23</v>
      </c>
      <c r="O43" s="95"/>
      <c r="P43" s="95"/>
      <c r="Q43" s="94"/>
    </row>
    <row r="44" spans="1:17" x14ac:dyDescent="0.25">
      <c r="A44" s="37">
        <f t="shared" si="2"/>
        <v>41</v>
      </c>
      <c r="B44" s="28" t="str">
        <f>реглист!B45</f>
        <v>Old Roads Fishing</v>
      </c>
      <c r="C44" s="29" t="str">
        <f>реглист!C45</f>
        <v xml:space="preserve">Синовец Роман </v>
      </c>
      <c r="D44" s="27">
        <f>IFERROR(VLOOKUP(C44,Т1За!$C$3:$D$31,2,0),0)</f>
        <v>0</v>
      </c>
      <c r="E44" s="27">
        <f>IFERROR(VLOOKUP(C44,Т1За!$C$3:$E$31,3,0),0)</f>
        <v>0</v>
      </c>
      <c r="F44" s="27">
        <f>IFERROR(VLOOKUP(C44,Т1Зб!$C$3:$D$31,2,0),0)</f>
        <v>859.09</v>
      </c>
      <c r="G44" s="27">
        <f>IFERROR(VLOOKUP(C44,Т1Зб!$C$3:$E$31,3,0),0)</f>
        <v>11</v>
      </c>
      <c r="H44" s="27">
        <f>IFERROR(VLOOKUP(C44,Т2За!$C$3:$D$31,2,0),0)</f>
        <v>3666.7749999999996</v>
      </c>
      <c r="I44" s="27">
        <f>IFERROR(VLOOKUP(C44,Т2За!$C$3:$E$31,3,0),0)</f>
        <v>1</v>
      </c>
      <c r="J44" s="26">
        <f>IFERROR(VLOOKUP(C44,Т2Зб!$C$3:$D$31,2,0),0)</f>
        <v>0</v>
      </c>
      <c r="K44" s="26">
        <f>IFERROR(VLOOKUP(C44,Т2Зб!$C$3:$E$31,3,0),0)</f>
        <v>0</v>
      </c>
      <c r="L44" s="27">
        <f t="shared" si="1"/>
        <v>4525.8649999999998</v>
      </c>
      <c r="M44" s="51">
        <f>IF(L44=0,реглист!$C$62*2+2,E44+G44+I44+K44)</f>
        <v>12</v>
      </c>
      <c r="N44" s="52">
        <v>4</v>
      </c>
      <c r="O44" s="91">
        <f t="shared" ref="O44" si="12">L44+L45</f>
        <v>5856.2624999999998</v>
      </c>
      <c r="P44" s="94">
        <f>IF(O44=0,реглист!$C$62*4+4,M44+M45)</f>
        <v>24</v>
      </c>
      <c r="Q44" s="105">
        <f>IF(P44=реглист!$C$62*4+4,реглист!$C$62+1,RANK(P44,$P$4:$P$59,1))</f>
        <v>2</v>
      </c>
    </row>
    <row r="45" spans="1:17" x14ac:dyDescent="0.25">
      <c r="A45" s="37">
        <f t="shared" si="2"/>
        <v>42</v>
      </c>
      <c r="B45" s="28" t="str">
        <f>реглист!B46</f>
        <v>Old Roads Fishing</v>
      </c>
      <c r="C45" s="29" t="str">
        <f>реглист!C46</f>
        <v xml:space="preserve">Чернышёв Егор </v>
      </c>
      <c r="D45" s="27">
        <f>IFERROR(VLOOKUP(C45,Т1За!$C$3:$D$31,2,0),0)</f>
        <v>897.8125</v>
      </c>
      <c r="E45" s="27">
        <f>IFERROR(VLOOKUP(C45,Т1За!$C$3:$E$31,3,0),0)</f>
        <v>4</v>
      </c>
      <c r="F45" s="27">
        <f>IFERROR(VLOOKUP(C45,Т1Зб!$C$3:$D$31,2,0),0)</f>
        <v>0</v>
      </c>
      <c r="G45" s="27">
        <f>IFERROR(VLOOKUP(C45,Т1Зб!$C$3:$E$31,3,0),0)</f>
        <v>0</v>
      </c>
      <c r="H45" s="27">
        <f>IFERROR(VLOOKUP(C45,Т2За!$C$3:$D$31,2,0),0)</f>
        <v>0</v>
      </c>
      <c r="I45" s="27">
        <f>IFERROR(VLOOKUP(C45,Т2За!$C$3:$E$31,3,0),0)</f>
        <v>0</v>
      </c>
      <c r="J45" s="26">
        <f>IFERROR(VLOOKUP(C45,Т2Зб!$C$3:$D$31,2,0),0)</f>
        <v>432.58500000000004</v>
      </c>
      <c r="K45" s="26">
        <f>IFERROR(VLOOKUP(C45,Т2Зб!$C$3:$E$31,3,0),0)</f>
        <v>8</v>
      </c>
      <c r="L45" s="27">
        <f t="shared" si="1"/>
        <v>1330.3975</v>
      </c>
      <c r="M45" s="51">
        <f>IF(L45=0,реглист!$C$62*2+2,E45+G45+I45+K45)</f>
        <v>12</v>
      </c>
      <c r="N45" s="52">
        <v>6</v>
      </c>
      <c r="O45" s="95"/>
      <c r="P45" s="95"/>
      <c r="Q45" s="106"/>
    </row>
    <row r="46" spans="1:17" x14ac:dyDescent="0.25">
      <c r="A46" s="37">
        <f t="shared" si="2"/>
        <v>43</v>
      </c>
      <c r="B46" s="28" t="str">
        <f>реглист!B47</f>
        <v>Dream Team</v>
      </c>
      <c r="C46" s="29" t="str">
        <f>реглист!C47</f>
        <v xml:space="preserve">Золотухин Александр </v>
      </c>
      <c r="D46" s="27">
        <f>IFERROR(VLOOKUP(C46,Т1За!$C$3:$D$31,2,0),0)</f>
        <v>0</v>
      </c>
      <c r="E46" s="27">
        <f>IFERROR(VLOOKUP(C46,Т1За!$C$3:$E$31,3,0),0)</f>
        <v>0</v>
      </c>
      <c r="F46" s="27">
        <f>IFERROR(VLOOKUP(C46,Т1Зб!$C$3:$D$31,2,0),0)</f>
        <v>194.08000000000004</v>
      </c>
      <c r="G46" s="27">
        <f>IFERROR(VLOOKUP(C46,Т1Зб!$C$3:$E$31,3,0),0)</f>
        <v>24</v>
      </c>
      <c r="H46" s="27">
        <f>IFERROR(VLOOKUP(C46,Т2За!$C$3:$D$31,2,0),0)</f>
        <v>395.52249999999998</v>
      </c>
      <c r="I46" s="27">
        <f>IFERROR(VLOOKUP(C46,Т2За!$C$3:$E$31,3,0),0)</f>
        <v>11</v>
      </c>
      <c r="J46" s="26">
        <f>IFERROR(VLOOKUP(C46,Т2Зб!$C$3:$D$31,2,0),0)</f>
        <v>0</v>
      </c>
      <c r="K46" s="26">
        <f>IFERROR(VLOOKUP(C46,Т2Зб!$C$3:$E$31,3,0),0)</f>
        <v>0</v>
      </c>
      <c r="L46" s="27">
        <f t="shared" si="1"/>
        <v>589.60249999999996</v>
      </c>
      <c r="M46" s="51">
        <f>IF(L46=0,реглист!$C$62*2+2,E46+G46+I46+K46)</f>
        <v>35</v>
      </c>
      <c r="N46" s="52">
        <v>34</v>
      </c>
      <c r="O46" s="91">
        <f t="shared" ref="O46" si="13">L46+L47</f>
        <v>743.36249999999995</v>
      </c>
      <c r="P46" s="94">
        <f>IF(O46=0,реглист!$C$62*4+4,M46+M47)</f>
        <v>88</v>
      </c>
      <c r="Q46" s="96">
        <f>IF(P46=реглист!$C$62*4+4,реглист!$C$62+1,RANK(P46,$P$4:$P$59,1))</f>
        <v>25</v>
      </c>
    </row>
    <row r="47" spans="1:17" x14ac:dyDescent="0.25">
      <c r="A47" s="37">
        <f t="shared" si="2"/>
        <v>44</v>
      </c>
      <c r="B47" s="28" t="str">
        <f>реглист!B48</f>
        <v>Dream Team</v>
      </c>
      <c r="C47" s="29" t="str">
        <f>реглист!C48</f>
        <v xml:space="preserve">Тысевич Сергей </v>
      </c>
      <c r="D47" s="27">
        <f>IFERROR(VLOOKUP(C47,Т1За!$C$3:$D$31,2,0),0)</f>
        <v>153.76000000000002</v>
      </c>
      <c r="E47" s="27">
        <f>IFERROR(VLOOKUP(C47,Т1За!$C$3:$E$31,3,0),0)</f>
        <v>24</v>
      </c>
      <c r="F47" s="27">
        <f>IFERROR(VLOOKUP(C47,Т1Зб!$C$3:$D$31,2,0),0)</f>
        <v>0</v>
      </c>
      <c r="G47" s="27">
        <f>IFERROR(VLOOKUP(C47,Т1Зб!$C$3:$E$31,3,0),0)</f>
        <v>0</v>
      </c>
      <c r="H47" s="27">
        <f>IFERROR(VLOOKUP(C47,Т2За!$C$3:$D$31,2,0),0)</f>
        <v>0</v>
      </c>
      <c r="I47" s="27">
        <f>IFERROR(VLOOKUP(C47,Т2За!$C$3:$E$31,3,0),0)</f>
        <v>0</v>
      </c>
      <c r="J47" s="26">
        <f>IFERROR(VLOOKUP(C47,Т2Зб!$C$3:$D$31,2,0),0)</f>
        <v>0</v>
      </c>
      <c r="K47" s="26">
        <f>IFERROR(VLOOKUP(C47,Т2Зб!$C$3:$E$31,3,0),0)</f>
        <v>29</v>
      </c>
      <c r="L47" s="27">
        <f t="shared" si="1"/>
        <v>153.76000000000002</v>
      </c>
      <c r="M47" s="51">
        <f>IF(L47=0,реглист!$C$62*2+2,E47+G47+I47+K47)</f>
        <v>53</v>
      </c>
      <c r="N47" s="52">
        <v>53</v>
      </c>
      <c r="O47" s="95"/>
      <c r="P47" s="95"/>
      <c r="Q47" s="94"/>
    </row>
    <row r="48" spans="1:17" x14ac:dyDescent="0.25">
      <c r="A48" s="37">
        <f t="shared" si="2"/>
        <v>45</v>
      </c>
      <c r="B48" s="28" t="str">
        <f>реглист!B49</f>
        <v>UL Hooligans</v>
      </c>
      <c r="C48" s="29" t="str">
        <f>реглист!C49</f>
        <v>Дешкевич Виталий</v>
      </c>
      <c r="D48" s="27">
        <f>IFERROR(VLOOKUP(C48,Т1За!$C$3:$D$31,2,0),0)</f>
        <v>0</v>
      </c>
      <c r="E48" s="27">
        <f>IFERROR(VLOOKUP(C48,Т1За!$C$3:$E$31,3,0),0)</f>
        <v>0</v>
      </c>
      <c r="F48" s="27">
        <f>IFERROR(VLOOKUP(C48,Т1Зб!$C$3:$D$31,2,0),0)</f>
        <v>0</v>
      </c>
      <c r="G48" s="27">
        <f>IFERROR(VLOOKUP(C48,Т1Зб!$C$3:$E$31,3,0),0)</f>
        <v>29</v>
      </c>
      <c r="H48" s="27">
        <f>IFERROR(VLOOKUP(C48,Т2За!$C$3:$D$31,2,0),0)</f>
        <v>278.89</v>
      </c>
      <c r="I48" s="27">
        <f>IFERROR(VLOOKUP(C48,Т2За!$C$3:$E$31,3,0),0)</f>
        <v>14</v>
      </c>
      <c r="J48" s="26">
        <f>IFERROR(VLOOKUP(C48,Т2Зб!$C$3:$D$31,2,0),0)</f>
        <v>0</v>
      </c>
      <c r="K48" s="26">
        <f>IFERROR(VLOOKUP(C48,Т2Зб!$C$3:$E$31,3,0),0)</f>
        <v>0</v>
      </c>
      <c r="L48" s="27">
        <f t="shared" si="1"/>
        <v>278.89</v>
      </c>
      <c r="M48" s="51">
        <f>IF(L48=0,реглист!$C$62*2+2,E48+G48+I48+K48)</f>
        <v>43</v>
      </c>
      <c r="N48" s="52">
        <v>45</v>
      </c>
      <c r="O48" s="91">
        <f t="shared" ref="O48" si="14">L48+L49</f>
        <v>969.91000000000008</v>
      </c>
      <c r="P48" s="94">
        <f>IF(O48=0,реглист!$C$62*4+4,M48+M49)</f>
        <v>79</v>
      </c>
      <c r="Q48" s="96">
        <v>23</v>
      </c>
    </row>
    <row r="49" spans="1:17" x14ac:dyDescent="0.25">
      <c r="A49" s="37">
        <f t="shared" si="2"/>
        <v>46</v>
      </c>
      <c r="B49" s="28" t="str">
        <f>реглист!B50</f>
        <v>UL Hooligans</v>
      </c>
      <c r="C49" s="29" t="str">
        <f>реглист!C50</f>
        <v>Уютов Кирилл</v>
      </c>
      <c r="D49" s="27">
        <f>IFERROR(VLOOKUP(C49,Т1За!$C$3:$D$31,2,0),0)</f>
        <v>691.0200000000001</v>
      </c>
      <c r="E49" s="27">
        <f>IFERROR(VLOOKUP(C49,Т1За!$C$3:$E$31,3,0),0)</f>
        <v>7</v>
      </c>
      <c r="F49" s="27">
        <f>IFERROR(VLOOKUP(C49,Т1Зб!$C$3:$D$31,2,0),0)</f>
        <v>0</v>
      </c>
      <c r="G49" s="27">
        <f>IFERROR(VLOOKUP(C49,Т1Зб!$C$3:$E$31,3,0),0)</f>
        <v>0</v>
      </c>
      <c r="H49" s="27">
        <f>IFERROR(VLOOKUP(C49,Т2За!$C$3:$D$31,2,0),0)</f>
        <v>0</v>
      </c>
      <c r="I49" s="27">
        <f>IFERROR(VLOOKUP(C49,Т2За!$C$3:$E$31,3,0),0)</f>
        <v>0</v>
      </c>
      <c r="J49" s="26">
        <f>IFERROR(VLOOKUP(C49,Т2Зб!$C$3:$D$31,2,0),0)</f>
        <v>0</v>
      </c>
      <c r="K49" s="26">
        <f>IFERROR(VLOOKUP(C49,Т2Зб!$C$3:$E$31,3,0),0)</f>
        <v>29</v>
      </c>
      <c r="L49" s="27">
        <f t="shared" si="1"/>
        <v>691.0200000000001</v>
      </c>
      <c r="M49" s="51">
        <f>IF(L49=0,реглист!$C$62*2+2,E49+G49+I49+K49)</f>
        <v>36</v>
      </c>
      <c r="N49" s="52">
        <v>35</v>
      </c>
      <c r="O49" s="95"/>
      <c r="P49" s="95"/>
      <c r="Q49" s="94"/>
    </row>
    <row r="50" spans="1:17" x14ac:dyDescent="0.25">
      <c r="A50" s="37">
        <f t="shared" si="2"/>
        <v>47</v>
      </c>
      <c r="B50" s="28" t="str">
        <f>реглист!B51</f>
        <v>Black River Team</v>
      </c>
      <c r="C50" s="29" t="str">
        <f>реглист!C51</f>
        <v>Ворон Павел</v>
      </c>
      <c r="D50" s="27">
        <f>IFERROR(VLOOKUP(C50,Т1За!$C$3:$D$31,2,0),0)</f>
        <v>0</v>
      </c>
      <c r="E50" s="27">
        <f>IFERROR(VLOOKUP(C50,Т1За!$C$3:$E$31,3,0),0)</f>
        <v>29</v>
      </c>
      <c r="F50" s="27">
        <f>IFERROR(VLOOKUP(C50,Т1Зб!$C$3:$D$31,2,0),0)</f>
        <v>0</v>
      </c>
      <c r="G50" s="27">
        <f>IFERROR(VLOOKUP(C50,Т1Зб!$C$3:$E$31,3,0),0)</f>
        <v>0</v>
      </c>
      <c r="H50" s="27">
        <f>IFERROR(VLOOKUP(C50,Т2За!$C$3:$D$31,2,0),0)</f>
        <v>0</v>
      </c>
      <c r="I50" s="27">
        <f>IFERROR(VLOOKUP(C50,Т2За!$C$3:$E$31,3,0),0)</f>
        <v>0</v>
      </c>
      <c r="J50" s="26">
        <f>IFERROR(VLOOKUP(C50,Т2Зб!$C$3:$D$31,2,0),0)</f>
        <v>0</v>
      </c>
      <c r="K50" s="26">
        <f>IFERROR(VLOOKUP(C50,Т2Зб!$C$3:$E$31,3,0),0)</f>
        <v>29</v>
      </c>
      <c r="L50" s="27">
        <f t="shared" si="1"/>
        <v>0</v>
      </c>
      <c r="M50" s="51">
        <f>IF(L50=0,реглист!$C$62*2+2,E50+G50+I50+K50)</f>
        <v>58</v>
      </c>
      <c r="N50" s="52">
        <v>57</v>
      </c>
      <c r="O50" s="96">
        <f>L50+L51</f>
        <v>0</v>
      </c>
      <c r="P50" s="94">
        <f>IF(O50=0,реглист!$C$62*4+4,M50+M51)</f>
        <v>116</v>
      </c>
      <c r="Q50" s="96">
        <f>IF(P50=реглист!$C$62*4+4,реглист!$C$62+1,RANK(P50,$P$4:$P$59,1))</f>
        <v>29</v>
      </c>
    </row>
    <row r="51" spans="1:17" x14ac:dyDescent="0.25">
      <c r="A51" s="37">
        <f t="shared" si="2"/>
        <v>48</v>
      </c>
      <c r="B51" s="28" t="str">
        <f>реглист!B52</f>
        <v>Black River Team</v>
      </c>
      <c r="C51" s="29" t="str">
        <f>реглист!C52</f>
        <v>Рабушко Василий</v>
      </c>
      <c r="D51" s="27">
        <f>IFERROR(VLOOKUP(C51,Т1За!$C$3:$D$31,2,0),0)</f>
        <v>0</v>
      </c>
      <c r="E51" s="27">
        <f>IFERROR(VLOOKUP(C51,Т1За!$C$3:$E$31,3,0),0)</f>
        <v>0</v>
      </c>
      <c r="F51" s="27">
        <f>IFERROR(VLOOKUP(C51,Т1Зб!$C$3:$D$31,2,0),0)</f>
        <v>0</v>
      </c>
      <c r="G51" s="27">
        <f>IFERROR(VLOOKUP(C51,Т1Зб!$C$3:$E$31,3,0),0)</f>
        <v>29</v>
      </c>
      <c r="H51" s="27">
        <f>IFERROR(VLOOKUP(C51,Т2За!$C$3:$D$31,2,0),0)</f>
        <v>0</v>
      </c>
      <c r="I51" s="27">
        <f>IFERROR(VLOOKUP(C51,Т2За!$C$3:$E$31,3,0),0)</f>
        <v>29</v>
      </c>
      <c r="J51" s="26">
        <f>IFERROR(VLOOKUP(C51,Т2Зб!$C$3:$D$31,2,0),0)</f>
        <v>0</v>
      </c>
      <c r="K51" s="26">
        <f>IFERROR(VLOOKUP(C51,Т2Зб!$C$3:$E$31,3,0),0)</f>
        <v>0</v>
      </c>
      <c r="L51" s="27">
        <f t="shared" si="1"/>
        <v>0</v>
      </c>
      <c r="M51" s="51">
        <f>IF(L51=0,реглист!$C$62*2+2,E51+G51+I51+K51)</f>
        <v>58</v>
      </c>
      <c r="N51" s="52">
        <v>57</v>
      </c>
      <c r="O51" s="97"/>
      <c r="P51" s="95"/>
      <c r="Q51" s="94"/>
    </row>
    <row r="52" spans="1:17" x14ac:dyDescent="0.25">
      <c r="A52" s="37">
        <f t="shared" si="2"/>
        <v>49</v>
      </c>
      <c r="B52" s="28" t="str">
        <f>реглист!B53</f>
        <v>Legion</v>
      </c>
      <c r="C52" s="29" t="str">
        <f>реглист!C53</f>
        <v xml:space="preserve">Бойко Сергей </v>
      </c>
      <c r="D52" s="27">
        <f>IFERROR(VLOOKUP(C52,Т1За!$C$3:$D$31,2,0),0)</f>
        <v>0</v>
      </c>
      <c r="E52" s="27">
        <f>IFERROR(VLOOKUP(C52,Т1За!$C$3:$E$31,3,0),0)</f>
        <v>0</v>
      </c>
      <c r="F52" s="27">
        <f>IFERROR(VLOOKUP(C52,Т1Зб!$C$3:$D$31,2,0),0)</f>
        <v>1007.4525000000001</v>
      </c>
      <c r="G52" s="27">
        <f>IFERROR(VLOOKUP(C52,Т1Зб!$C$3:$E$31,3,0),0)</f>
        <v>9</v>
      </c>
      <c r="H52" s="27">
        <f>IFERROR(VLOOKUP(C52,Т2За!$C$3:$D$31,2,0),0)</f>
        <v>839.59249999999997</v>
      </c>
      <c r="I52" s="27">
        <f>IFERROR(VLOOKUP(C52,Т2За!$C$3:$E$31,3,0),0)</f>
        <v>5</v>
      </c>
      <c r="J52" s="26">
        <f>IFERROR(VLOOKUP(C52,Т2Зб!$C$3:$D$31,2,0),0)</f>
        <v>0</v>
      </c>
      <c r="K52" s="26">
        <f>IFERROR(VLOOKUP(C52,Т2Зб!$C$3:$E$31,3,0),0)</f>
        <v>0</v>
      </c>
      <c r="L52" s="27">
        <f t="shared" si="1"/>
        <v>1847.0450000000001</v>
      </c>
      <c r="M52" s="51">
        <f>IF(L52=0,реглист!$C$62*2+2,E52+G52+I52+K52)</f>
        <v>14</v>
      </c>
      <c r="N52" s="52">
        <v>9</v>
      </c>
      <c r="O52" s="91">
        <f t="shared" ref="O52" si="15">L52+L53</f>
        <v>5023.0675000000001</v>
      </c>
      <c r="P52" s="94">
        <f>IF(O52=0,реглист!$C$62*4+4,M52+M53)</f>
        <v>26</v>
      </c>
      <c r="Q52" s="105">
        <f>IF(P52=реглист!$C$62*4+4,реглист!$C$62+1,RANK(P52,$P$4:$P$59,1))</f>
        <v>3</v>
      </c>
    </row>
    <row r="53" spans="1:17" x14ac:dyDescent="0.25">
      <c r="A53" s="37">
        <f t="shared" si="2"/>
        <v>50</v>
      </c>
      <c r="B53" s="28" t="str">
        <f>реглист!B54</f>
        <v>Legion</v>
      </c>
      <c r="C53" s="29" t="str">
        <f>реглист!C54</f>
        <v xml:space="preserve">Микулов Владимир </v>
      </c>
      <c r="D53" s="27">
        <f>IFERROR(VLOOKUP(C53,Т1За!$C$3:$D$31,2,0),0)</f>
        <v>2823.38</v>
      </c>
      <c r="E53" s="27">
        <f>IFERROR(VLOOKUP(C53,Т1За!$C$3:$E$31,3,0),0)</f>
        <v>1</v>
      </c>
      <c r="F53" s="27">
        <f>IFERROR(VLOOKUP(C53,Т1Зб!$C$3:$D$31,2,0),0)</f>
        <v>0</v>
      </c>
      <c r="G53" s="27">
        <f>IFERROR(VLOOKUP(C53,Т1Зб!$C$3:$E$31,3,0),0)</f>
        <v>0</v>
      </c>
      <c r="H53" s="27">
        <f>IFERROR(VLOOKUP(C53,Т2За!$C$3:$D$31,2,0),0)</f>
        <v>0</v>
      </c>
      <c r="I53" s="27">
        <f>IFERROR(VLOOKUP(C53,Т2За!$C$3:$E$31,3,0),0)</f>
        <v>0</v>
      </c>
      <c r="J53" s="26">
        <f>IFERROR(VLOOKUP(C53,Т2Зб!$C$3:$D$31,2,0),0)</f>
        <v>352.64250000000004</v>
      </c>
      <c r="K53" s="26">
        <f>IFERROR(VLOOKUP(C53,Т2Зб!$C$3:$E$31,3,0),0)</f>
        <v>11</v>
      </c>
      <c r="L53" s="27">
        <f t="shared" ref="L53:L59" si="16">D53+F53+H53+J53</f>
        <v>3176.0225</v>
      </c>
      <c r="M53" s="51">
        <f>IF(L53=0,реглист!$C$62*2+2,E53+G53+I53+K53)</f>
        <v>12</v>
      </c>
      <c r="N53" s="52">
        <v>5</v>
      </c>
      <c r="O53" s="95"/>
      <c r="P53" s="95"/>
      <c r="Q53" s="106"/>
    </row>
    <row r="54" spans="1:17" x14ac:dyDescent="0.25">
      <c r="A54" s="37">
        <f t="shared" si="2"/>
        <v>51</v>
      </c>
      <c r="B54" s="28" t="str">
        <f>реглист!B55</f>
        <v>nanobass</v>
      </c>
      <c r="C54" s="29" t="str">
        <f>реглист!C55</f>
        <v xml:space="preserve">Бычик Роман </v>
      </c>
      <c r="D54" s="27">
        <f>IFERROR(VLOOKUP(C54,Т1За!$C$3:$D$31,2,0),0)</f>
        <v>169</v>
      </c>
      <c r="E54" s="27">
        <f>IFERROR(VLOOKUP(C54,Т1За!$C$3:$E$31,3,0),0)</f>
        <v>23</v>
      </c>
      <c r="F54" s="27">
        <f>IFERROR(VLOOKUP(C54,Т1Зб!$C$3:$D$31,2,0),0)</f>
        <v>0</v>
      </c>
      <c r="G54" s="27">
        <f>IFERROR(VLOOKUP(C54,Т1Зб!$C$3:$E$31,3,0),0)</f>
        <v>0</v>
      </c>
      <c r="H54" s="27">
        <f>IFERROR(VLOOKUP(C54,Т2За!$C$3:$D$31,2,0),0)</f>
        <v>0</v>
      </c>
      <c r="I54" s="27">
        <f>IFERROR(VLOOKUP(C54,Т2За!$C$3:$E$31,3,0),0)</f>
        <v>0</v>
      </c>
      <c r="J54" s="26">
        <f>IFERROR(VLOOKUP(C54,Т2Зб!$C$3:$D$31,2,0),0)</f>
        <v>0</v>
      </c>
      <c r="K54" s="26">
        <f>IFERROR(VLOOKUP(C54,Т2Зб!$C$3:$E$31,3,0),0)</f>
        <v>29</v>
      </c>
      <c r="L54" s="27">
        <f t="shared" si="16"/>
        <v>169</v>
      </c>
      <c r="M54" s="51">
        <f>IF(L54=0,реглист!$C$62*2+2,E54+G54+I54+K54)</f>
        <v>52</v>
      </c>
      <c r="N54" s="52">
        <v>52</v>
      </c>
      <c r="O54" s="91">
        <f t="shared" ref="O54" si="17">L54+L55</f>
        <v>561.85</v>
      </c>
      <c r="P54" s="94">
        <f>IF(O54=0,реглист!$C$62*4+4,M54+M55)</f>
        <v>94</v>
      </c>
      <c r="Q54" s="96">
        <f>IF(P54=реглист!$C$62*4+4,реглист!$C$62+1,RANK(P54,$P$4:$P$59,1))</f>
        <v>27</v>
      </c>
    </row>
    <row r="55" spans="1:17" x14ac:dyDescent="0.25">
      <c r="A55" s="37">
        <f t="shared" si="2"/>
        <v>52</v>
      </c>
      <c r="B55" s="28" t="str">
        <f>реглист!B56</f>
        <v>nanobass</v>
      </c>
      <c r="C55" s="29" t="str">
        <f>реглист!C56</f>
        <v xml:space="preserve">Мартынчук Михаил </v>
      </c>
      <c r="D55" s="27">
        <f>IFERROR(VLOOKUP(C55,Т1За!$C$3:$D$31,2,0),0)</f>
        <v>0</v>
      </c>
      <c r="E55" s="27">
        <f>IFERROR(VLOOKUP(C55,Т1За!$C$3:$E$31,3,0),0)</f>
        <v>0</v>
      </c>
      <c r="F55" s="27">
        <f>IFERROR(VLOOKUP(C55,Т1Зб!$C$3:$D$31,2,0),0)</f>
        <v>158.76</v>
      </c>
      <c r="G55" s="27">
        <f>IFERROR(VLOOKUP(C55,Т1Зб!$C$3:$E$31,3,0),0)</f>
        <v>25</v>
      </c>
      <c r="H55" s="27">
        <f>IFERROR(VLOOKUP(C55,Т2За!$C$3:$D$31,2,0),0)</f>
        <v>234.09000000000003</v>
      </c>
      <c r="I55" s="27">
        <f>IFERROR(VLOOKUP(C55,Т2За!$C$3:$E$31,3,0),0)</f>
        <v>17</v>
      </c>
      <c r="J55" s="26">
        <f>IFERROR(VLOOKUP(C55,Т2Зб!$C$3:$D$31,2,0),0)</f>
        <v>0</v>
      </c>
      <c r="K55" s="26">
        <f>IFERROR(VLOOKUP(C55,Т2Зб!$C$3:$E$31,3,0),0)</f>
        <v>0</v>
      </c>
      <c r="L55" s="27">
        <f t="shared" si="16"/>
        <v>392.85</v>
      </c>
      <c r="M55" s="51">
        <f>IF(L55=0,реглист!$C$62*2+2,E55+G55+I55+K55)</f>
        <v>42</v>
      </c>
      <c r="N55" s="52">
        <v>42</v>
      </c>
      <c r="O55" s="95"/>
      <c r="P55" s="95"/>
      <c r="Q55" s="94"/>
    </row>
    <row r="56" spans="1:17" x14ac:dyDescent="0.25">
      <c r="A56" s="37">
        <f t="shared" si="2"/>
        <v>53</v>
      </c>
      <c r="B56" s="28" t="str">
        <f>реглист!B57</f>
        <v>XULi-Uli</v>
      </c>
      <c r="C56" s="29" t="str">
        <f>реглист!C57</f>
        <v xml:space="preserve">Лавренчук Станислав </v>
      </c>
      <c r="D56" s="27">
        <f>IFERROR(VLOOKUP(C56,Т1За!$C$3:$D$31,2,0),0)</f>
        <v>476.04999999999995</v>
      </c>
      <c r="E56" s="27">
        <f>IFERROR(VLOOKUP(C56,Т1За!$C$3:$E$31,3,0),0)</f>
        <v>16</v>
      </c>
      <c r="F56" s="27">
        <f>IFERROR(VLOOKUP(C56,Т1Зб!$C$3:$D$31,2,0),0)</f>
        <v>0</v>
      </c>
      <c r="G56" s="27">
        <f>IFERROR(VLOOKUP(C56,Т1Зб!$C$3:$E$31,3,0),0)</f>
        <v>0</v>
      </c>
      <c r="H56" s="27">
        <f>IFERROR(VLOOKUP(C56,Т2За!$C$3:$D$31,2,0),0)</f>
        <v>0</v>
      </c>
      <c r="I56" s="27">
        <f>IFERROR(VLOOKUP(C56,Т2За!$C$3:$E$31,3,0),0)</f>
        <v>0</v>
      </c>
      <c r="J56" s="26">
        <f>IFERROR(VLOOKUP(C56,Т2Зб!$C$3:$D$31,2,0),0)</f>
        <v>359.12</v>
      </c>
      <c r="K56" s="26">
        <f>IFERROR(VLOOKUP(C56,Т2Зб!$C$3:$E$31,3,0),0)</f>
        <v>10</v>
      </c>
      <c r="L56" s="27">
        <f t="shared" si="16"/>
        <v>835.17</v>
      </c>
      <c r="M56" s="51">
        <f>IF(L56=0,реглист!$C$62*2+2,E56+G56+I56+K56)</f>
        <v>26</v>
      </c>
      <c r="N56" s="52">
        <v>24</v>
      </c>
      <c r="O56" s="91">
        <f t="shared" ref="O56" si="18">L56+L57</f>
        <v>1118.4099999999999</v>
      </c>
      <c r="P56" s="94">
        <f>IF(O56=0,реглист!$C$62*4+4,M56+M57)</f>
        <v>75</v>
      </c>
      <c r="Q56" s="96">
        <f>IF(P56=реглист!$C$62*4+4,реглист!$C$62+1,RANK(P56,$P$4:$P$59,1))</f>
        <v>18</v>
      </c>
    </row>
    <row r="57" spans="1:17" x14ac:dyDescent="0.25">
      <c r="A57" s="37">
        <f t="shared" si="2"/>
        <v>54</v>
      </c>
      <c r="B57" s="28" t="str">
        <f>реглист!B58</f>
        <v>XULi-Uli</v>
      </c>
      <c r="C57" s="29" t="str">
        <f>реглист!C58</f>
        <v xml:space="preserve">Дубровский Вадим </v>
      </c>
      <c r="D57" s="27">
        <f>IFERROR(VLOOKUP(C57,Т1За!$C$3:$D$31,2,0),0)</f>
        <v>0</v>
      </c>
      <c r="E57" s="27">
        <f>IFERROR(VLOOKUP(C57,Т1За!$C$3:$E$31,3,0),0)</f>
        <v>0</v>
      </c>
      <c r="F57" s="27">
        <f>IFERROR(VLOOKUP(C57,Т1Зб!$C$3:$D$31,2,0),0)</f>
        <v>283.24</v>
      </c>
      <c r="G57" s="27">
        <f>IFERROR(VLOOKUP(C57,Т1Зб!$C$3:$E$31,3,0),0)</f>
        <v>20</v>
      </c>
      <c r="H57" s="27">
        <f>IFERROR(VLOOKUP(C57,Т2За!$C$3:$D$31,2,0),0)</f>
        <v>0</v>
      </c>
      <c r="I57" s="27">
        <f>IFERROR(VLOOKUP(C57,Т2За!$C$3:$E$31,3,0),0)</f>
        <v>29</v>
      </c>
      <c r="J57" s="26">
        <f>IFERROR(VLOOKUP(C57,Т2Зб!$C$3:$D$31,2,0),0)</f>
        <v>0</v>
      </c>
      <c r="K57" s="26">
        <f>IFERROR(VLOOKUP(C57,Т2Зб!$C$3:$E$31,3,0),0)</f>
        <v>0</v>
      </c>
      <c r="L57" s="27">
        <f t="shared" si="16"/>
        <v>283.24</v>
      </c>
      <c r="M57" s="51">
        <f>IF(L57=0,реглист!$C$62*2+2,E57+G57+I57+K57)</f>
        <v>49</v>
      </c>
      <c r="N57" s="52">
        <v>50</v>
      </c>
      <c r="O57" s="95"/>
      <c r="P57" s="95"/>
      <c r="Q57" s="94"/>
    </row>
    <row r="58" spans="1:17" x14ac:dyDescent="0.25">
      <c r="A58" s="37">
        <f t="shared" si="2"/>
        <v>55</v>
      </c>
      <c r="B58" s="28" t="str">
        <f>реглист!B59</f>
        <v>Кооператив Хищник</v>
      </c>
      <c r="C58" s="29" t="str">
        <f>реглист!C59</f>
        <v xml:space="preserve">Сницкий Виктор </v>
      </c>
      <c r="D58" s="27">
        <f>IFERROR(VLOOKUP(C58,Т1За!$C$3:$D$31,2,0),0)</f>
        <v>519.70000000000005</v>
      </c>
      <c r="E58" s="27">
        <f>IFERROR(VLOOKUP(C58,Т1За!$C$3:$E$31,3,0),0)</f>
        <v>11</v>
      </c>
      <c r="F58" s="27">
        <f>IFERROR(VLOOKUP(C58,Т1Зб!$C$3:$D$31,2,0),0)</f>
        <v>0</v>
      </c>
      <c r="G58" s="27">
        <f>IFERROR(VLOOKUP(C58,Т1Зб!$C$3:$E$31,3,0),0)</f>
        <v>0</v>
      </c>
      <c r="H58" s="27">
        <f>IFERROR(VLOOKUP(C58,Т2За!$C$3:$D$31,2,0),0)</f>
        <v>0</v>
      </c>
      <c r="I58" s="27">
        <f>IFERROR(VLOOKUP(C58,Т2За!$C$3:$E$31,3,0),0)</f>
        <v>0</v>
      </c>
      <c r="J58" s="26">
        <f>IFERROR(VLOOKUP(C58,Т2Зб!$C$3:$D$31,2,0),0)</f>
        <v>497.90000000000003</v>
      </c>
      <c r="K58" s="26">
        <f>IFERROR(VLOOKUP(C58,Т2Зб!$C$3:$E$31,3,0),0)</f>
        <v>6</v>
      </c>
      <c r="L58" s="27">
        <f t="shared" si="16"/>
        <v>1017.6000000000001</v>
      </c>
      <c r="M58" s="51">
        <f>IF(L58=0,реглист!$C$62*2+2,E58+G58+I58+K58)</f>
        <v>17</v>
      </c>
      <c r="N58" s="52">
        <v>15</v>
      </c>
      <c r="O58" s="91">
        <f t="shared" ref="O58" si="19">L58+L59</f>
        <v>1642.8000000000002</v>
      </c>
      <c r="P58" s="94">
        <f>IF(O58=0,реглист!$C$62*4+4,M58+M59)</f>
        <v>53</v>
      </c>
      <c r="Q58" s="96">
        <f>IF(P58=реглист!$C$62*4+4,реглист!$C$62+1,RANK(P58,$P$4:$P$59,1))</f>
        <v>12</v>
      </c>
    </row>
    <row r="59" spans="1:17" x14ac:dyDescent="0.25">
      <c r="A59" s="37">
        <f t="shared" si="2"/>
        <v>56</v>
      </c>
      <c r="B59" s="28" t="str">
        <f>реглист!B60</f>
        <v>Кооператив Хищник</v>
      </c>
      <c r="C59" s="29" t="str">
        <f>реглист!C60</f>
        <v xml:space="preserve">Сницкий Владимир </v>
      </c>
      <c r="D59" s="27">
        <f>IFERROR(VLOOKUP(C59,Т1За!$C$3:$D$31,2,0),0)</f>
        <v>0</v>
      </c>
      <c r="E59" s="27">
        <f>IFERROR(VLOOKUP(C59,Т1За!$C$3:$E$31,3,0),0)</f>
        <v>0</v>
      </c>
      <c r="F59" s="27">
        <f>IFERROR(VLOOKUP(C59,Т1Зб!$C$3:$D$31,2,0),0)</f>
        <v>429.20000000000005</v>
      </c>
      <c r="G59" s="27">
        <f>IFERROR(VLOOKUP(C59,Т1Зб!$C$3:$E$31,3,0),0)</f>
        <v>18</v>
      </c>
      <c r="H59" s="27">
        <f>IFERROR(VLOOKUP(C59,Т2За!$C$3:$D$31,2,0),0)</f>
        <v>196</v>
      </c>
      <c r="I59" s="27">
        <f>IFERROR(VLOOKUP(C59,Т2За!$C$3:$E$31,3,0),0)</f>
        <v>18</v>
      </c>
      <c r="J59" s="26">
        <f>IFERROR(VLOOKUP(C59,Т2Зб!$C$3:$D$31,2,0),0)</f>
        <v>0</v>
      </c>
      <c r="K59" s="26">
        <f>IFERROR(VLOOKUP(C59,Т2Зб!$C$3:$E$31,3,0),0)</f>
        <v>0</v>
      </c>
      <c r="L59" s="27">
        <f t="shared" si="16"/>
        <v>625.20000000000005</v>
      </c>
      <c r="M59" s="51">
        <f>IF(L59=0,реглист!$C$62*2+2,E59+G59+I59+K59)</f>
        <v>36</v>
      </c>
      <c r="N59" s="52">
        <v>36</v>
      </c>
      <c r="O59" s="95"/>
      <c r="P59" s="95"/>
      <c r="Q59" s="94"/>
    </row>
    <row r="60" spans="1:17" x14ac:dyDescent="0.25">
      <c r="A60" s="38"/>
      <c r="B60" s="39"/>
      <c r="C60" s="39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40"/>
      <c r="P60" s="40"/>
      <c r="Q60" s="40"/>
    </row>
    <row r="61" spans="1:17" x14ac:dyDescent="0.25">
      <c r="A61" s="34" t="s">
        <v>62</v>
      </c>
      <c r="C61" s="41">
        <f>(Т1За!F31+Т1Зб!F31+Т2За!F31+Т2Зб!F31)/4</f>
        <v>15.422510903604856</v>
      </c>
    </row>
    <row r="62" spans="1:17" x14ac:dyDescent="0.25">
      <c r="A62" s="34" t="s">
        <v>63</v>
      </c>
      <c r="C62" s="41">
        <f>(Т1За!K31+Т1Зб!S31+Т2За!K31+Т2Зб!J31)/4</f>
        <v>30.43258928571429</v>
      </c>
    </row>
  </sheetData>
  <sortState ref="A4:N31">
    <sortCondition ref="A4:A31"/>
  </sortState>
  <mergeCells count="95">
    <mergeCell ref="O24:O25"/>
    <mergeCell ref="P24:P25"/>
    <mergeCell ref="Q24:Q25"/>
    <mergeCell ref="Q22:Q23"/>
    <mergeCell ref="O20:O21"/>
    <mergeCell ref="P20:P21"/>
    <mergeCell ref="Q20:Q21"/>
    <mergeCell ref="O22:O23"/>
    <mergeCell ref="P22:P23"/>
    <mergeCell ref="Q16:Q17"/>
    <mergeCell ref="O16:O17"/>
    <mergeCell ref="P16:P17"/>
    <mergeCell ref="O18:O19"/>
    <mergeCell ref="P18:P19"/>
    <mergeCell ref="Q18:Q19"/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30:O31"/>
    <mergeCell ref="P30:P31"/>
    <mergeCell ref="Q30:Q31"/>
    <mergeCell ref="O32:O33"/>
    <mergeCell ref="P32:P33"/>
    <mergeCell ref="Q32:Q33"/>
    <mergeCell ref="O26:O27"/>
    <mergeCell ref="P26:P27"/>
    <mergeCell ref="Q26:Q27"/>
    <mergeCell ref="O28:O29"/>
    <mergeCell ref="P28:P29"/>
    <mergeCell ref="Q28:Q29"/>
    <mergeCell ref="O36:O37"/>
    <mergeCell ref="P36:P37"/>
    <mergeCell ref="Q36:Q37"/>
    <mergeCell ref="Q34:Q35"/>
    <mergeCell ref="O34:O35"/>
    <mergeCell ref="P34:P35"/>
    <mergeCell ref="Q48:Q49"/>
    <mergeCell ref="Q50:Q51"/>
    <mergeCell ref="O38:O39"/>
    <mergeCell ref="P38:P39"/>
    <mergeCell ref="Q38:Q39"/>
    <mergeCell ref="O40:O41"/>
    <mergeCell ref="P40:P41"/>
    <mergeCell ref="Q40:Q41"/>
    <mergeCell ref="O44:O45"/>
    <mergeCell ref="P44:P45"/>
    <mergeCell ref="Q44:Q45"/>
    <mergeCell ref="O46:O47"/>
    <mergeCell ref="P46:P47"/>
    <mergeCell ref="Q46:Q47"/>
    <mergeCell ref="Q42:Q43"/>
    <mergeCell ref="O42:O43"/>
    <mergeCell ref="P42:P43"/>
    <mergeCell ref="O52:O53"/>
    <mergeCell ref="P52:P53"/>
    <mergeCell ref="Q52:Q53"/>
    <mergeCell ref="O54:O55"/>
    <mergeCell ref="P54:P55"/>
    <mergeCell ref="Q54:Q55"/>
    <mergeCell ref="O48:O49"/>
    <mergeCell ref="P48:P49"/>
    <mergeCell ref="O50:O51"/>
    <mergeCell ref="P50:P51"/>
    <mergeCell ref="O56:O57"/>
    <mergeCell ref="P56:P57"/>
    <mergeCell ref="Q56:Q57"/>
    <mergeCell ref="O58:O59"/>
    <mergeCell ref="P58:P59"/>
    <mergeCell ref="Q58:Q59"/>
  </mergeCells>
  <conditionalFormatting sqref="Q4:Q59">
    <cfRule type="duplicateValues" dxfId="0" priority="2"/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реглист</vt:lpstr>
      <vt:lpstr>Т1За</vt:lpstr>
      <vt:lpstr>Т1Зб</vt:lpstr>
      <vt:lpstr>Т2За</vt:lpstr>
      <vt:lpstr>Т2Зб</vt:lpstr>
      <vt:lpstr>FuzzyLookup_AddIn_Undo_Sheet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Sony</cp:lastModifiedBy>
  <cp:lastPrinted>2016-07-04T12:57:52Z</cp:lastPrinted>
  <dcterms:created xsi:type="dcterms:W3CDTF">2016-03-24T20:06:31Z</dcterms:created>
  <dcterms:modified xsi:type="dcterms:W3CDTF">2016-07-10T15:03:16Z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e2fbaaab-6601-499b-ad66-38c4ad18179d</vt:lpwstr>
  </property>
</Properties>
</file>